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P30" i="4688" s="1"/>
  <c r="J13" i="4689"/>
  <c r="J33" i="4689"/>
  <c r="Z25" i="4688" s="1"/>
  <c r="J37" i="4689"/>
  <c r="D30" i="4688" s="1"/>
  <c r="J30" i="4689"/>
  <c r="J36" i="4689"/>
  <c r="J43" i="4689"/>
  <c r="AF30" i="4688" s="1"/>
  <c r="J32" i="4689"/>
  <c r="U25" i="4688" s="1"/>
  <c r="J16" i="4689"/>
  <c r="AF15" i="4688" s="1"/>
  <c r="J14" i="4689"/>
  <c r="U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J45" i="4689"/>
  <c r="J41" i="4689"/>
  <c r="J42" i="4689"/>
  <c r="J38" i="4689"/>
  <c r="J39" i="4689"/>
  <c r="AF25" i="4688"/>
  <c r="AO25" i="4688"/>
  <c r="J35" i="4689"/>
  <c r="P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M34" i="4688"/>
  <c r="CA22" i="4688" s="1"/>
  <c r="R34" i="4688"/>
  <c r="BG22" i="4688" s="1"/>
  <c r="H34" i="4688"/>
  <c r="AX22" i="4688" s="1"/>
  <c r="AO34" i="4688"/>
  <c r="CC22" i="4688" s="1"/>
  <c r="AL34" i="4688"/>
  <c r="BZ22" i="4688" s="1"/>
  <c r="AI34" i="4688"/>
  <c r="BW22" i="4688" s="1"/>
  <c r="W34" i="4688"/>
  <c r="BL22" i="4688" s="1"/>
  <c r="I34" i="4688"/>
  <c r="AY22" i="4688" s="1"/>
  <c r="AK34" i="4688"/>
  <c r="BY22" i="4688" s="1"/>
  <c r="AJ34" i="4688"/>
  <c r="BX22" i="4688" s="1"/>
  <c r="AH34" i="4688"/>
  <c r="BV22" i="4688" s="1"/>
  <c r="U23" i="4678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<sst xmlns="http://schemas.openxmlformats.org/spreadsheetml/2006/main" count="688" uniqueCount="145">
  <si>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</si>
  <si>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</si>
  <si>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</si>
  <si>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</si>
  <si>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</si>
  <si>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</si>
  <si>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</si>
  <si>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</si>
  <si>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</si>
  <si>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</si>
  <si>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</si>
  <si>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</si>
  <si>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</si>
  <si>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</si>
  <si>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</si>
  <si>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</si>
  <si>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</si>
  <si>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</si>
  <si>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</si>
  <si>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</si>
  <si>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</si>
  <si>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</si>
  <si>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</si>
  <si>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</si>
  <si>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</si>
  <si>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</si>
  <si>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</si>
  <si>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</si>
  <si>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</si>
  <si>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</si>
  <si>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</si>
  <si>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</si>
  <si>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</si>
  <si>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</si>
  <si>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</si>
  <si>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</si>
  <si>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</si>
  <si>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</si>
  <si>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</si>
  <si>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</si>
  <si>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</si>
  <si>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</si>
  <si>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</si>
  <si>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</si>
  <si>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</si>
  <si>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</si>
  <si>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</si>
  <si>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</si>
  <si>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</si>
  <si>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</si>
  <si>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</si>
  <si>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</si>
  <si>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</si>
  <si>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</si>
  <si>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</si>
  <si>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</si>
  <si>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</si>
  <si>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</si>
  <si>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</si>
  <si>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</si>
  <si>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</si>
  <si>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</si>
  <si>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</si>
  <si>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</si>
  <si>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</si>
  <si>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</si>
  <si>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</si>
  <si>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</si>
  <si>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</si>
  <si>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</si>
  <si>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</si>
  <si>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</si>
  <si>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</si>
  <si>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</si>
  <si>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</si>
  <si>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</si>
  <si>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</si>
  <si>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</si>
  <si>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</si>
  <si>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</si>
  <si>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</si>
  <si>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</si>
  <si>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</si>
  <si>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</si>
  <si>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</si>
  <si>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</si>
  <si>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</si>
  <si>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</si>
  <si>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</si>
  <si>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</si>
  <si>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</si>
  <si>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</si>
  <si>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</si>
  <si>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</si>
  <si>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</si>
  <si>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</si>
  <si>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</si>
  <si>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</si>
  <si>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</si>
  <si>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</si>
  <si>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</si>
  <si>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</si>
  <si>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</si>
  <si>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</si>
  <si>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</si>
  <si>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</si>
  <si>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</si>
  <si>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</si>
  <si>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</si>
  <si>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</si>
  <si>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</si>
  <si>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</si>
  <si>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</si>
  <si>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</si>
  <si>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</si>
  <si>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</si>
  <si>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</si>
  <si>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</si>
  <si>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</si>
  <si>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</si>
  <si>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</si>
  <si>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</si>
  <si>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</si>
  <si>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</si>
  <si>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</si>
  <si>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</si>
  <si>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</si>
  <si>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</si>
  <si>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</si>
  <si>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</si>
  <si>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</si>
  <si>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</si>
  <si>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</si>
  <si>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</si>
  <si>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</si>
  <si>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</si>
  <si>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CALLE 82 X CARRERA 42H</t>
  </si>
  <si>
    <t>7:30 - 8.30</t>
  </si>
  <si>
    <t>9:30 - 10:30</t>
  </si>
  <si>
    <t>13:30 - 15:00</t>
  </si>
  <si>
    <t xml:space="preserve">VOL MAX </t>
  </si>
  <si>
    <t>IVAN FONSECA</t>
  </si>
  <si>
    <t>JHONY NAVARRO</t>
  </si>
  <si>
    <t>JULIO VASQUEZ</t>
  </si>
  <si>
    <t>11:00 - 13:00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</si>
</sst>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2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262</c:v>
                </c:pt>
                <c:pt idx="1">
                  <c:v>273.5</c:v>
                </c:pt>
                <c:pt idx="2">
                  <c:v>267</c:v>
                </c:pt>
                <c:pt idx="3">
                  <c:v>264.5</c:v>
                </c:pt>
                <c:pt idx="4">
                  <c:v>247</c:v>
                </c:pt>
                <c:pt idx="5">
                  <c:v>254</c:v>
                </c:pt>
                <c:pt idx="6">
                  <c:v>265</c:v>
                </c:pt>
                <c:pt idx="7">
                  <c:v>212</c:v>
                </c:pt>
                <c:pt idx="8">
                  <c:v>249</c:v>
                </c:pt>
                <c:pt idx="9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66208"/>
        <c:axId val="76382208"/>
      </c:barChart>
      <c:catAx>
        <c:axId val="7636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82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6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410</c:v>
                </c:pt>
                <c:pt idx="1">
                  <c:v>451.5</c:v>
                </c:pt>
                <c:pt idx="2">
                  <c:v>451</c:v>
                </c:pt>
                <c:pt idx="3">
                  <c:v>433.5</c:v>
                </c:pt>
                <c:pt idx="4">
                  <c:v>414</c:v>
                </c:pt>
                <c:pt idx="5">
                  <c:v>406</c:v>
                </c:pt>
                <c:pt idx="6">
                  <c:v>439.5</c:v>
                </c:pt>
                <c:pt idx="7">
                  <c:v>376.5</c:v>
                </c:pt>
                <c:pt idx="8">
                  <c:v>414</c:v>
                </c:pt>
                <c:pt idx="9">
                  <c:v>436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872832"/>
        <c:axId val="88880256"/>
      </c:barChart>
      <c:catAx>
        <c:axId val="888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88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88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87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456.5</c:v>
                </c:pt>
                <c:pt idx="1">
                  <c:v>481.5</c:v>
                </c:pt>
                <c:pt idx="2">
                  <c:v>495</c:v>
                </c:pt>
                <c:pt idx="3">
                  <c:v>473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924544"/>
        <c:axId val="88927616"/>
      </c:barChart>
      <c:catAx>
        <c:axId val="8892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92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92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92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434.5</c:v>
                </c:pt>
                <c:pt idx="1">
                  <c:v>447</c:v>
                </c:pt>
                <c:pt idx="2">
                  <c:v>414</c:v>
                </c:pt>
                <c:pt idx="3">
                  <c:v>457</c:v>
                </c:pt>
                <c:pt idx="4">
                  <c:v>433.5</c:v>
                </c:pt>
                <c:pt idx="5">
                  <c:v>487.5</c:v>
                </c:pt>
                <c:pt idx="6">
                  <c:v>438</c:v>
                </c:pt>
                <c:pt idx="7">
                  <c:v>396</c:v>
                </c:pt>
                <c:pt idx="8">
                  <c:v>368.5</c:v>
                </c:pt>
                <c:pt idx="9">
                  <c:v>346.5</c:v>
                </c:pt>
                <c:pt idx="10">
                  <c:v>316</c:v>
                </c:pt>
                <c:pt idx="11">
                  <c:v>294</c:v>
                </c:pt>
                <c:pt idx="12">
                  <c:v>196</c:v>
                </c:pt>
                <c:pt idx="13">
                  <c:v>198.5</c:v>
                </c:pt>
                <c:pt idx="14">
                  <c:v>180</c:v>
                </c:pt>
                <c:pt idx="15">
                  <c:v>393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81088"/>
        <c:axId val="88713088"/>
      </c:barChart>
      <c:catAx>
        <c:axId val="8868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1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1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8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1067</c:v>
                </c:pt>
                <c:pt idx="4">
                  <c:v>1052</c:v>
                </c:pt>
                <c:pt idx="5">
                  <c:v>1032.5</c:v>
                </c:pt>
                <c:pt idx="6">
                  <c:v>1030.5</c:v>
                </c:pt>
                <c:pt idx="7">
                  <c:v>978</c:v>
                </c:pt>
                <c:pt idx="8">
                  <c:v>980</c:v>
                </c:pt>
                <c:pt idx="9">
                  <c:v>982</c:v>
                </c:pt>
                <c:pt idx="13">
                  <c:v>1126.5</c:v>
                </c:pt>
                <c:pt idx="14">
                  <c:v>1110</c:v>
                </c:pt>
                <c:pt idx="15">
                  <c:v>1145</c:v>
                </c:pt>
                <c:pt idx="16">
                  <c:v>1149</c:v>
                </c:pt>
                <c:pt idx="17">
                  <c:v>1106.5</c:v>
                </c:pt>
                <c:pt idx="18">
                  <c:v>1060.5</c:v>
                </c:pt>
                <c:pt idx="19">
                  <c:v>950</c:v>
                </c:pt>
                <c:pt idx="20">
                  <c:v>878</c:v>
                </c:pt>
                <c:pt idx="21">
                  <c:v>813</c:v>
                </c:pt>
                <c:pt idx="22">
                  <c:v>655.5</c:v>
                </c:pt>
                <c:pt idx="23">
                  <c:v>521</c:v>
                </c:pt>
                <c:pt idx="24">
                  <c:v>437</c:v>
                </c:pt>
                <c:pt idx="25">
                  <c:v>450.5</c:v>
                </c:pt>
                <c:pt idx="29">
                  <c:v>1123</c:v>
                </c:pt>
                <c:pt idx="30">
                  <c:v>874.5</c:v>
                </c:pt>
                <c:pt idx="31">
                  <c:v>583</c:v>
                </c:pt>
                <c:pt idx="32">
                  <c:v>300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400</c:v>
                </c:pt>
                <c:pt idx="4">
                  <c:v>423</c:v>
                </c:pt>
                <c:pt idx="5">
                  <c:v>418.5</c:v>
                </c:pt>
                <c:pt idx="6">
                  <c:v>412.5</c:v>
                </c:pt>
                <c:pt idx="7">
                  <c:v>404.5</c:v>
                </c:pt>
                <c:pt idx="8">
                  <c:v>401.5</c:v>
                </c:pt>
                <c:pt idx="9">
                  <c:v>414.5</c:v>
                </c:pt>
                <c:pt idx="13">
                  <c:v>366.5</c:v>
                </c:pt>
                <c:pt idx="14">
                  <c:v>372</c:v>
                </c:pt>
                <c:pt idx="15">
                  <c:v>390.5</c:v>
                </c:pt>
                <c:pt idx="16">
                  <c:v>393</c:v>
                </c:pt>
                <c:pt idx="17">
                  <c:v>378</c:v>
                </c:pt>
                <c:pt idx="18">
                  <c:v>375</c:v>
                </c:pt>
                <c:pt idx="19">
                  <c:v>348</c:v>
                </c:pt>
                <c:pt idx="20">
                  <c:v>323.5</c:v>
                </c:pt>
                <c:pt idx="21">
                  <c:v>303</c:v>
                </c:pt>
                <c:pt idx="22">
                  <c:v>279.5</c:v>
                </c:pt>
                <c:pt idx="23">
                  <c:v>257.5</c:v>
                </c:pt>
                <c:pt idx="24">
                  <c:v>219</c:v>
                </c:pt>
                <c:pt idx="25">
                  <c:v>237</c:v>
                </c:pt>
                <c:pt idx="29">
                  <c:v>458</c:v>
                </c:pt>
                <c:pt idx="30">
                  <c:v>338.5</c:v>
                </c:pt>
                <c:pt idx="31">
                  <c:v>223</c:v>
                </c:pt>
                <c:pt idx="32">
                  <c:v>104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279</c:v>
                </c:pt>
                <c:pt idx="4">
                  <c:v>275</c:v>
                </c:pt>
                <c:pt idx="5">
                  <c:v>253.5</c:v>
                </c:pt>
                <c:pt idx="6">
                  <c:v>250</c:v>
                </c:pt>
                <c:pt idx="7">
                  <c:v>253.5</c:v>
                </c:pt>
                <c:pt idx="8">
                  <c:v>254.5</c:v>
                </c:pt>
                <c:pt idx="9">
                  <c:v>269.5</c:v>
                </c:pt>
                <c:pt idx="13">
                  <c:v>259.5</c:v>
                </c:pt>
                <c:pt idx="14">
                  <c:v>269.5</c:v>
                </c:pt>
                <c:pt idx="15">
                  <c:v>256.5</c:v>
                </c:pt>
                <c:pt idx="16">
                  <c:v>274</c:v>
                </c:pt>
                <c:pt idx="17">
                  <c:v>270.5</c:v>
                </c:pt>
                <c:pt idx="18">
                  <c:v>254.5</c:v>
                </c:pt>
                <c:pt idx="19">
                  <c:v>251</c:v>
                </c:pt>
                <c:pt idx="20">
                  <c:v>225.5</c:v>
                </c:pt>
                <c:pt idx="21">
                  <c:v>209</c:v>
                </c:pt>
                <c:pt idx="22">
                  <c:v>217.5</c:v>
                </c:pt>
                <c:pt idx="23">
                  <c:v>226</c:v>
                </c:pt>
                <c:pt idx="24">
                  <c:v>212.5</c:v>
                </c:pt>
                <c:pt idx="25">
                  <c:v>280</c:v>
                </c:pt>
                <c:pt idx="29">
                  <c:v>325</c:v>
                </c:pt>
                <c:pt idx="30">
                  <c:v>236.5</c:v>
                </c:pt>
                <c:pt idx="31">
                  <c:v>162</c:v>
                </c:pt>
                <c:pt idx="32">
                  <c:v>69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1746</c:v>
                </c:pt>
                <c:pt idx="4">
                  <c:v>1750</c:v>
                </c:pt>
                <c:pt idx="5">
                  <c:v>1704.5</c:v>
                </c:pt>
                <c:pt idx="6">
                  <c:v>1693</c:v>
                </c:pt>
                <c:pt idx="7">
                  <c:v>1636</c:v>
                </c:pt>
                <c:pt idx="8">
                  <c:v>1636</c:v>
                </c:pt>
                <c:pt idx="9">
                  <c:v>1666</c:v>
                </c:pt>
                <c:pt idx="13">
                  <c:v>1752.5</c:v>
                </c:pt>
                <c:pt idx="14">
                  <c:v>1751.5</c:v>
                </c:pt>
                <c:pt idx="15">
                  <c:v>1792</c:v>
                </c:pt>
                <c:pt idx="16">
                  <c:v>1816</c:v>
                </c:pt>
                <c:pt idx="17">
                  <c:v>1755</c:v>
                </c:pt>
                <c:pt idx="18">
                  <c:v>1690</c:v>
                </c:pt>
                <c:pt idx="19">
                  <c:v>1549</c:v>
                </c:pt>
                <c:pt idx="20">
                  <c:v>1427</c:v>
                </c:pt>
                <c:pt idx="21">
                  <c:v>1325</c:v>
                </c:pt>
                <c:pt idx="22">
                  <c:v>1152.5</c:v>
                </c:pt>
                <c:pt idx="23">
                  <c:v>1004.5</c:v>
                </c:pt>
                <c:pt idx="24">
                  <c:v>868.5</c:v>
                </c:pt>
                <c:pt idx="25">
                  <c:v>967.5</c:v>
                </c:pt>
                <c:pt idx="29">
                  <c:v>1906</c:v>
                </c:pt>
                <c:pt idx="30">
                  <c:v>1449.5</c:v>
                </c:pt>
                <c:pt idx="31">
                  <c:v>968</c:v>
                </c:pt>
                <c:pt idx="32">
                  <c:v>473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41728"/>
        <c:axId val="75247616"/>
      </c:lineChart>
      <c:catAx>
        <c:axId val="75241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24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47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241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288.5</c:v>
                </c:pt>
                <c:pt idx="1">
                  <c:v>290</c:v>
                </c:pt>
                <c:pt idx="2">
                  <c:v>260.5</c:v>
                </c:pt>
                <c:pt idx="3">
                  <c:v>287.5</c:v>
                </c:pt>
                <c:pt idx="4">
                  <c:v>272</c:v>
                </c:pt>
                <c:pt idx="5">
                  <c:v>325</c:v>
                </c:pt>
                <c:pt idx="6">
                  <c:v>264.5</c:v>
                </c:pt>
                <c:pt idx="7">
                  <c:v>245</c:v>
                </c:pt>
                <c:pt idx="8">
                  <c:v>226</c:v>
                </c:pt>
                <c:pt idx="9">
                  <c:v>214.5</c:v>
                </c:pt>
                <c:pt idx="10">
                  <c:v>192.5</c:v>
                </c:pt>
                <c:pt idx="11">
                  <c:v>180</c:v>
                </c:pt>
                <c:pt idx="12">
                  <c:v>68.5</c:v>
                </c:pt>
                <c:pt idx="13">
                  <c:v>80</c:v>
                </c:pt>
                <c:pt idx="14">
                  <c:v>108.5</c:v>
                </c:pt>
                <c:pt idx="15">
                  <c:v>193.5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93472"/>
        <c:axId val="77867264"/>
      </c:barChart>
      <c:catAx>
        <c:axId val="7639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6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6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39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248.5</c:v>
                </c:pt>
                <c:pt idx="1">
                  <c:v>291.5</c:v>
                </c:pt>
                <c:pt idx="2">
                  <c:v>283</c:v>
                </c:pt>
                <c:pt idx="3">
                  <c:v>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91072"/>
        <c:axId val="78455552"/>
      </c:barChart>
      <c:catAx>
        <c:axId val="7789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45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45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79.5</c:v>
                </c:pt>
                <c:pt idx="1">
                  <c:v>101.5</c:v>
                </c:pt>
                <c:pt idx="2">
                  <c:v>112</c:v>
                </c:pt>
                <c:pt idx="3">
                  <c:v>107</c:v>
                </c:pt>
                <c:pt idx="4">
                  <c:v>102.5</c:v>
                </c:pt>
                <c:pt idx="5">
                  <c:v>97</c:v>
                </c:pt>
                <c:pt idx="6">
                  <c:v>106</c:v>
                </c:pt>
                <c:pt idx="7">
                  <c:v>99</c:v>
                </c:pt>
                <c:pt idx="8">
                  <c:v>99.5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69120"/>
        <c:axId val="79672448"/>
      </c:barChart>
      <c:catAx>
        <c:axId val="7966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67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7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669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119.5</c:v>
                </c:pt>
                <c:pt idx="1">
                  <c:v>115.5</c:v>
                </c:pt>
                <c:pt idx="2">
                  <c:v>119</c:v>
                </c:pt>
                <c:pt idx="3">
                  <c:v>104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970688"/>
        <c:axId val="79973760"/>
      </c:barChart>
      <c:catAx>
        <c:axId val="799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97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73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97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82.5</c:v>
                </c:pt>
                <c:pt idx="1">
                  <c:v>84</c:v>
                </c:pt>
                <c:pt idx="2">
                  <c:v>100.5</c:v>
                </c:pt>
                <c:pt idx="3">
                  <c:v>99.5</c:v>
                </c:pt>
                <c:pt idx="4">
                  <c:v>88</c:v>
                </c:pt>
                <c:pt idx="5">
                  <c:v>102.5</c:v>
                </c:pt>
                <c:pt idx="6">
                  <c:v>103</c:v>
                </c:pt>
                <c:pt idx="7">
                  <c:v>84.5</c:v>
                </c:pt>
                <c:pt idx="8">
                  <c:v>85</c:v>
                </c:pt>
                <c:pt idx="9">
                  <c:v>75.5</c:v>
                </c:pt>
                <c:pt idx="10">
                  <c:v>78.5</c:v>
                </c:pt>
                <c:pt idx="11">
                  <c:v>64</c:v>
                </c:pt>
                <c:pt idx="12">
                  <c:v>61.5</c:v>
                </c:pt>
                <c:pt idx="13">
                  <c:v>53.5</c:v>
                </c:pt>
                <c:pt idx="14">
                  <c:v>40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644928"/>
        <c:axId val="80027648"/>
      </c:barChart>
      <c:catAx>
        <c:axId val="7964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0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02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644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68.5</c:v>
                </c:pt>
                <c:pt idx="1">
                  <c:v>76.5</c:v>
                </c:pt>
                <c:pt idx="2">
                  <c:v>72</c:v>
                </c:pt>
                <c:pt idx="3">
                  <c:v>62</c:v>
                </c:pt>
                <c:pt idx="4">
                  <c:v>64.5</c:v>
                </c:pt>
                <c:pt idx="5">
                  <c:v>55</c:v>
                </c:pt>
                <c:pt idx="6">
                  <c:v>68.5</c:v>
                </c:pt>
                <c:pt idx="7">
                  <c:v>65.5</c:v>
                </c:pt>
                <c:pt idx="8">
                  <c:v>65.5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41920"/>
        <c:axId val="79873920"/>
      </c:barChart>
      <c:catAx>
        <c:axId val="7984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87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4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88.5</c:v>
                </c:pt>
                <c:pt idx="1">
                  <c:v>74.5</c:v>
                </c:pt>
                <c:pt idx="2">
                  <c:v>93</c:v>
                </c:pt>
                <c:pt idx="3">
                  <c:v>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893632"/>
        <c:axId val="79917440"/>
      </c:barChart>
      <c:catAx>
        <c:axId val="798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91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91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89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63.5</c:v>
                </c:pt>
                <c:pt idx="1">
                  <c:v>73</c:v>
                </c:pt>
                <c:pt idx="2">
                  <c:v>53</c:v>
                </c:pt>
                <c:pt idx="3">
                  <c:v>70</c:v>
                </c:pt>
                <c:pt idx="4">
                  <c:v>73.5</c:v>
                </c:pt>
                <c:pt idx="5">
                  <c:v>60</c:v>
                </c:pt>
                <c:pt idx="6">
                  <c:v>70.5</c:v>
                </c:pt>
                <c:pt idx="7">
                  <c:v>66.5</c:v>
                </c:pt>
                <c:pt idx="8">
                  <c:v>57.5</c:v>
                </c:pt>
                <c:pt idx="9">
                  <c:v>56.5</c:v>
                </c:pt>
                <c:pt idx="10">
                  <c:v>45</c:v>
                </c:pt>
                <c:pt idx="11">
                  <c:v>50</c:v>
                </c:pt>
                <c:pt idx="12">
                  <c:v>66</c:v>
                </c:pt>
                <c:pt idx="13">
                  <c:v>65</c:v>
                </c:pt>
                <c:pt idx="14">
                  <c:v>31.5</c:v>
                </c:pt>
                <c:pt idx="15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945088"/>
        <c:axId val="80165504"/>
      </c:barChart>
      <c:catAx>
        <c:axId val="7994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16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16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94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7996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">
        <v>136</v>
      </c>
      <c r="E5" s="185"/>
      <c r="F5" s="185"/>
      <c r="G5" s="185"/>
      <c r="H5" s="185"/>
      <c r="I5" s="181" t="s">
        <v>53</v>
      </c>
      <c r="J5" s="181"/>
      <c r="K5" s="181"/>
      <c r="L5" s="186">
        <v>1349</v>
      </c>
      <c r="M5" s="186"/>
      <c r="N5" s="186"/>
      <c r="O5" s="12"/>
      <c r="P5" s="181" t="s">
        <v>57</v>
      </c>
      <c r="Q5" s="181"/>
      <c r="R5" s="181"/>
      <c r="S5" s="184" t="s">
        <v>62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142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v>44097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31</v>
      </c>
      <c r="C10" s="46">
        <v>218</v>
      </c>
      <c r="D10" s="46">
        <v>13</v>
      </c>
      <c r="E10" s="46">
        <v>1</v>
      </c>
      <c r="F10" s="6">
        <f t="shared" ref="F10:F22" si="0">B10*0.5+C10*1+D10*2+E10*2.5</f>
        <v>262</v>
      </c>
      <c r="G10" s="2"/>
      <c r="H10" s="19" t="s">
        <v>4</v>
      </c>
      <c r="I10" s="46">
        <v>71</v>
      </c>
      <c r="J10" s="46">
        <v>205</v>
      </c>
      <c r="K10" s="46">
        <v>16</v>
      </c>
      <c r="L10" s="46">
        <v>6</v>
      </c>
      <c r="M10" s="6">
        <f t="shared" ref="M10:M22" si="1">I10*0.5+J10*1+K10*2+L10*2.5</f>
        <v>287.5</v>
      </c>
      <c r="N10" s="9">
        <f>F20+F21+F22+M10</f>
        <v>1126.5</v>
      </c>
      <c r="O10" s="19" t="s">
        <v>43</v>
      </c>
      <c r="P10" s="46">
        <v>86</v>
      </c>
      <c r="Q10" s="46">
        <v>174</v>
      </c>
      <c r="R10" s="46">
        <v>12</v>
      </c>
      <c r="S10" s="46">
        <v>3</v>
      </c>
      <c r="T10" s="6">
        <f t="shared" ref="T10:T21" si="2">P10*0.5+Q10*1+R10*2+S10*2.5</f>
        <v>248.5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225</v>
      </c>
      <c r="D11" s="46">
        <v>14</v>
      </c>
      <c r="E11" s="46">
        <v>1</v>
      </c>
      <c r="F11" s="6">
        <f t="shared" si="0"/>
        <v>273.5</v>
      </c>
      <c r="G11" s="2"/>
      <c r="H11" s="19" t="s">
        <v>5</v>
      </c>
      <c r="I11" s="46">
        <v>73</v>
      </c>
      <c r="J11" s="46">
        <v>203</v>
      </c>
      <c r="K11" s="46">
        <v>10</v>
      </c>
      <c r="L11" s="46">
        <v>5</v>
      </c>
      <c r="M11" s="6">
        <f t="shared" si="1"/>
        <v>272</v>
      </c>
      <c r="N11" s="9">
        <f>F21+F22+M10+M11</f>
        <v>1110</v>
      </c>
      <c r="O11" s="19" t="s">
        <v>44</v>
      </c>
      <c r="P11" s="46">
        <v>78</v>
      </c>
      <c r="Q11" s="46">
        <v>222</v>
      </c>
      <c r="R11" s="46">
        <v>9</v>
      </c>
      <c r="S11" s="46">
        <v>5</v>
      </c>
      <c r="T11" s="6">
        <f t="shared" si="2"/>
        <v>291.5</v>
      </c>
      <c r="U11" s="2"/>
      <c r="AB11" s="1"/>
    </row>
    <row r="12" spans="1:28" ht="24" customHeight="1" x14ac:dyDescent="0.2">
      <c r="A12" s="18" t="s">
        <v>17</v>
      </c>
      <c r="B12" s="46">
        <v>37</v>
      </c>
      <c r="C12" s="46">
        <v>207</v>
      </c>
      <c r="D12" s="46">
        <v>17</v>
      </c>
      <c r="E12" s="46">
        <v>3</v>
      </c>
      <c r="F12" s="6">
        <f t="shared" si="0"/>
        <v>267</v>
      </c>
      <c r="G12" s="2"/>
      <c r="H12" s="19" t="s">
        <v>6</v>
      </c>
      <c r="I12" s="46">
        <v>76</v>
      </c>
      <c r="J12" s="46">
        <v>241</v>
      </c>
      <c r="K12" s="46">
        <v>13</v>
      </c>
      <c r="L12" s="46">
        <v>8</v>
      </c>
      <c r="M12" s="6">
        <f t="shared" si="1"/>
        <v>325</v>
      </c>
      <c r="N12" s="2">
        <f>F22+M10+M11+M12</f>
        <v>1145</v>
      </c>
      <c r="O12" s="19" t="s">
        <v>32</v>
      </c>
      <c r="P12" s="46">
        <v>80</v>
      </c>
      <c r="Q12" s="46">
        <v>212</v>
      </c>
      <c r="R12" s="46">
        <v>8</v>
      </c>
      <c r="S12" s="46">
        <v>6</v>
      </c>
      <c r="T12" s="6">
        <f t="shared" si="2"/>
        <v>283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203</v>
      </c>
      <c r="D13" s="46">
        <v>15</v>
      </c>
      <c r="E13" s="46">
        <v>2</v>
      </c>
      <c r="F13" s="6">
        <f t="shared" si="0"/>
        <v>264.5</v>
      </c>
      <c r="G13" s="2">
        <f t="shared" ref="G13:G19" si="3">F10+F11+F12+F13</f>
        <v>1067</v>
      </c>
      <c r="H13" s="19" t="s">
        <v>7</v>
      </c>
      <c r="I13" s="46">
        <v>74</v>
      </c>
      <c r="J13" s="46">
        <v>195</v>
      </c>
      <c r="K13" s="46">
        <v>10</v>
      </c>
      <c r="L13" s="46">
        <v>5</v>
      </c>
      <c r="M13" s="6">
        <f t="shared" si="1"/>
        <v>264.5</v>
      </c>
      <c r="N13" s="2">
        <f t="shared" ref="N13:N18" si="4">M10+M11+M12+M13</f>
        <v>1149</v>
      </c>
      <c r="O13" s="19" t="s">
        <v>33</v>
      </c>
      <c r="P13" s="46">
        <v>84</v>
      </c>
      <c r="Q13" s="46">
        <v>228</v>
      </c>
      <c r="R13" s="46">
        <v>10</v>
      </c>
      <c r="S13" s="46">
        <v>4</v>
      </c>
      <c r="T13" s="6">
        <f t="shared" si="2"/>
        <v>300</v>
      </c>
      <c r="U13" s="2">
        <f t="shared" ref="U13:U21" si="5">T10+T11+T12+T13</f>
        <v>1123</v>
      </c>
      <c r="AB13" s="81">
        <v>241</v>
      </c>
    </row>
    <row r="14" spans="1:28" ht="24" customHeight="1" x14ac:dyDescent="0.2">
      <c r="A14" s="18" t="s">
        <v>21</v>
      </c>
      <c r="B14" s="46">
        <v>41</v>
      </c>
      <c r="C14" s="46">
        <v>199</v>
      </c>
      <c r="D14" s="46">
        <v>10</v>
      </c>
      <c r="E14" s="46">
        <v>3</v>
      </c>
      <c r="F14" s="6">
        <f t="shared" si="0"/>
        <v>247</v>
      </c>
      <c r="G14" s="2">
        <f t="shared" si="3"/>
        <v>1052</v>
      </c>
      <c r="H14" s="19" t="s">
        <v>9</v>
      </c>
      <c r="I14" s="46">
        <v>68</v>
      </c>
      <c r="J14" s="46">
        <v>180</v>
      </c>
      <c r="K14" s="46">
        <v>8</v>
      </c>
      <c r="L14" s="46">
        <v>6</v>
      </c>
      <c r="M14" s="6">
        <f t="shared" si="1"/>
        <v>245</v>
      </c>
      <c r="N14" s="2">
        <f t="shared" si="4"/>
        <v>1106.5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874.5</v>
      </c>
      <c r="AB14" s="81">
        <v>250</v>
      </c>
    </row>
    <row r="15" spans="1:28" ht="24" customHeight="1" x14ac:dyDescent="0.2">
      <c r="A15" s="18" t="s">
        <v>23</v>
      </c>
      <c r="B15" s="46">
        <v>52</v>
      </c>
      <c r="C15" s="46">
        <v>199</v>
      </c>
      <c r="D15" s="46">
        <v>12</v>
      </c>
      <c r="E15" s="46">
        <v>2</v>
      </c>
      <c r="F15" s="6">
        <f t="shared" si="0"/>
        <v>254</v>
      </c>
      <c r="G15" s="2">
        <f t="shared" si="3"/>
        <v>1032.5</v>
      </c>
      <c r="H15" s="19" t="s">
        <v>12</v>
      </c>
      <c r="I15" s="46">
        <v>62</v>
      </c>
      <c r="J15" s="46">
        <v>171</v>
      </c>
      <c r="K15" s="46">
        <v>7</v>
      </c>
      <c r="L15" s="46">
        <v>4</v>
      </c>
      <c r="M15" s="6">
        <f t="shared" si="1"/>
        <v>226</v>
      </c>
      <c r="N15" s="2">
        <f t="shared" si="4"/>
        <v>1060.5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583</v>
      </c>
      <c r="AB15" s="81">
        <v>262</v>
      </c>
    </row>
    <row r="16" spans="1:28" ht="24" customHeight="1" x14ac:dyDescent="0.2">
      <c r="A16" s="18" t="s">
        <v>39</v>
      </c>
      <c r="B16" s="46">
        <v>46</v>
      </c>
      <c r="C16" s="46">
        <v>203</v>
      </c>
      <c r="D16" s="46">
        <v>12</v>
      </c>
      <c r="E16" s="46">
        <v>6</v>
      </c>
      <c r="F16" s="6">
        <f t="shared" si="0"/>
        <v>265</v>
      </c>
      <c r="G16" s="2">
        <f t="shared" si="3"/>
        <v>1030.5</v>
      </c>
      <c r="H16" s="19" t="s">
        <v>15</v>
      </c>
      <c r="I16" s="46">
        <v>65</v>
      </c>
      <c r="J16" s="46">
        <v>165</v>
      </c>
      <c r="K16" s="46">
        <v>6</v>
      </c>
      <c r="L16" s="46">
        <v>2</v>
      </c>
      <c r="M16" s="6">
        <f t="shared" si="1"/>
        <v>214.5</v>
      </c>
      <c r="N16" s="2">
        <f t="shared" si="4"/>
        <v>950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300</v>
      </c>
      <c r="AB16" s="81">
        <v>270.5</v>
      </c>
    </row>
    <row r="17" spans="1:28" ht="24" customHeight="1" x14ac:dyDescent="0.2">
      <c r="A17" s="18" t="s">
        <v>40</v>
      </c>
      <c r="B17" s="46">
        <v>44</v>
      </c>
      <c r="C17" s="46">
        <v>165</v>
      </c>
      <c r="D17" s="46">
        <v>10</v>
      </c>
      <c r="E17" s="46">
        <v>2</v>
      </c>
      <c r="F17" s="6">
        <f t="shared" si="0"/>
        <v>212</v>
      </c>
      <c r="G17" s="2">
        <f t="shared" si="3"/>
        <v>978</v>
      </c>
      <c r="H17" s="19" t="s">
        <v>18</v>
      </c>
      <c r="I17" s="46">
        <v>20</v>
      </c>
      <c r="J17" s="46">
        <v>159</v>
      </c>
      <c r="K17" s="46">
        <v>8</v>
      </c>
      <c r="L17" s="46">
        <v>3</v>
      </c>
      <c r="M17" s="6">
        <f t="shared" si="1"/>
        <v>192.5</v>
      </c>
      <c r="N17" s="2">
        <f t="shared" si="4"/>
        <v>878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52</v>
      </c>
      <c r="C18" s="46">
        <v>192</v>
      </c>
      <c r="D18" s="46">
        <v>13</v>
      </c>
      <c r="E18" s="46">
        <v>2</v>
      </c>
      <c r="F18" s="6">
        <f t="shared" si="0"/>
        <v>249</v>
      </c>
      <c r="G18" s="2">
        <f t="shared" si="3"/>
        <v>980</v>
      </c>
      <c r="H18" s="19" t="s">
        <v>20</v>
      </c>
      <c r="I18" s="46">
        <v>13</v>
      </c>
      <c r="J18" s="46">
        <v>146</v>
      </c>
      <c r="K18" s="46">
        <v>10</v>
      </c>
      <c r="L18" s="46">
        <v>3</v>
      </c>
      <c r="M18" s="6">
        <f t="shared" si="1"/>
        <v>180</v>
      </c>
      <c r="N18" s="2">
        <f t="shared" si="4"/>
        <v>813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53</v>
      </c>
      <c r="C19" s="47">
        <v>206</v>
      </c>
      <c r="D19" s="47">
        <v>8</v>
      </c>
      <c r="E19" s="47">
        <v>3</v>
      </c>
      <c r="F19" s="7">
        <f t="shared" si="0"/>
        <v>256</v>
      </c>
      <c r="G19" s="3">
        <f t="shared" si="3"/>
        <v>982</v>
      </c>
      <c r="H19" s="20" t="s">
        <v>22</v>
      </c>
      <c r="I19" s="45">
        <v>6</v>
      </c>
      <c r="J19" s="45">
        <v>47</v>
      </c>
      <c r="K19" s="45">
        <v>8</v>
      </c>
      <c r="L19" s="45">
        <v>1</v>
      </c>
      <c r="M19" s="6">
        <f t="shared" si="1"/>
        <v>68.5</v>
      </c>
      <c r="N19" s="2">
        <f>M16+M17+M18+M19</f>
        <v>655.5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66</v>
      </c>
      <c r="C20" s="45">
        <v>228</v>
      </c>
      <c r="D20" s="45">
        <v>10</v>
      </c>
      <c r="E20" s="45">
        <v>3</v>
      </c>
      <c r="F20" s="8">
        <f t="shared" si="0"/>
        <v>288.5</v>
      </c>
      <c r="G20" s="35"/>
      <c r="H20" s="19" t="s">
        <v>24</v>
      </c>
      <c r="I20" s="46">
        <v>5</v>
      </c>
      <c r="J20" s="46">
        <v>58</v>
      </c>
      <c r="K20" s="46">
        <v>6</v>
      </c>
      <c r="L20" s="46">
        <v>3</v>
      </c>
      <c r="M20" s="8">
        <f t="shared" si="1"/>
        <v>80</v>
      </c>
      <c r="N20" s="2">
        <f>M17+M18+M19+M20</f>
        <v>521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70</v>
      </c>
      <c r="C21" s="46">
        <v>224</v>
      </c>
      <c r="D21" s="46">
        <v>8</v>
      </c>
      <c r="E21" s="46">
        <v>6</v>
      </c>
      <c r="F21" s="6">
        <f t="shared" si="0"/>
        <v>290</v>
      </c>
      <c r="G21" s="36"/>
      <c r="H21" s="20" t="s">
        <v>25</v>
      </c>
      <c r="I21" s="46">
        <v>10</v>
      </c>
      <c r="J21" s="46">
        <v>89</v>
      </c>
      <c r="K21" s="46">
        <v>6</v>
      </c>
      <c r="L21" s="46">
        <v>1</v>
      </c>
      <c r="M21" s="6">
        <f t="shared" si="1"/>
        <v>108.5</v>
      </c>
      <c r="N21" s="2">
        <f>M18+M19+M20+M21</f>
        <v>437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61</v>
      </c>
      <c r="C22" s="46">
        <v>200</v>
      </c>
      <c r="D22" s="46">
        <v>10</v>
      </c>
      <c r="E22" s="46">
        <v>4</v>
      </c>
      <c r="F22" s="6">
        <f t="shared" si="0"/>
        <v>260.5</v>
      </c>
      <c r="G22" s="2"/>
      <c r="H22" s="21" t="s">
        <v>26</v>
      </c>
      <c r="I22" s="47">
        <v>25</v>
      </c>
      <c r="J22" s="47">
        <v>152</v>
      </c>
      <c r="K22" s="47">
        <v>12</v>
      </c>
      <c r="L22" s="47">
        <v>2</v>
      </c>
      <c r="M22" s="6">
        <f t="shared" si="1"/>
        <v>193.5</v>
      </c>
      <c r="N22" s="3">
        <f>M19+M20+M21+M22</f>
        <v>450.5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1067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1149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1123</v>
      </c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64</v>
      </c>
      <c r="G24" s="88"/>
      <c r="H24" s="172"/>
      <c r="I24" s="173"/>
      <c r="J24" s="82" t="s">
        <v>72</v>
      </c>
      <c r="K24" s="86"/>
      <c r="L24" s="86"/>
      <c r="M24" s="87" t="s">
        <v>75</v>
      </c>
      <c r="N24" s="88"/>
      <c r="O24" s="172"/>
      <c r="P24" s="173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1" t="str">
        <f>'G-1'!D5:H5</f>
        <v>CALLE 82 X CARRERA 42H</v>
      </c>
      <c r="E5" s="211"/>
      <c r="F5" s="211"/>
      <c r="G5" s="211"/>
      <c r="H5" s="211"/>
      <c r="I5" s="208" t="s">
        <v>53</v>
      </c>
      <c r="J5" s="208"/>
      <c r="K5" s="208"/>
      <c r="L5" s="186">
        <f>'G-1'!L5:N5</f>
        <v>1349</v>
      </c>
      <c r="M5" s="186"/>
      <c r="N5" s="186"/>
      <c r="O5" s="50"/>
      <c r="P5" s="208" t="s">
        <v>57</v>
      </c>
      <c r="Q5" s="208"/>
      <c r="R5" s="208"/>
      <c r="S5" s="186" t="s">
        <v>134</v>
      </c>
      <c r="T5" s="186"/>
      <c r="U5" s="186"/>
    </row>
    <row r="6" spans="1:28" ht="12.75" customHeight="1" x14ac:dyDescent="0.2">
      <c r="A6" s="208" t="s">
        <v>55</v>
      </c>
      <c r="B6" s="208"/>
      <c r="C6" s="208"/>
      <c r="D6" s="209" t="s">
        <v>143</v>
      </c>
      <c r="E6" s="209"/>
      <c r="F6" s="209"/>
      <c r="G6" s="209"/>
      <c r="H6" s="209"/>
      <c r="I6" s="208" t="s">
        <v>59</v>
      </c>
      <c r="J6" s="208"/>
      <c r="K6" s="208"/>
      <c r="L6" s="218">
        <v>1</v>
      </c>
      <c r="M6" s="218"/>
      <c r="N6" s="218"/>
      <c r="O6" s="54"/>
      <c r="P6" s="208" t="s">
        <v>58</v>
      </c>
      <c r="Q6" s="208"/>
      <c r="R6" s="208"/>
      <c r="S6" s="212">
        <f>'G-1'!S6:U6</f>
        <v>44097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7</v>
      </c>
      <c r="C10" s="61">
        <v>68</v>
      </c>
      <c r="D10" s="61">
        <v>4</v>
      </c>
      <c r="E10" s="61">
        <v>0</v>
      </c>
      <c r="F10" s="62">
        <f t="shared" ref="F10:F22" si="0">B10*0.5+C10*1+D10*2+E10*2.5</f>
        <v>79.5</v>
      </c>
      <c r="G10" s="63"/>
      <c r="H10" s="64" t="s">
        <v>4</v>
      </c>
      <c r="I10" s="46">
        <v>21</v>
      </c>
      <c r="J10" s="46">
        <v>77</v>
      </c>
      <c r="K10" s="46">
        <v>6</v>
      </c>
      <c r="L10" s="46">
        <v>0</v>
      </c>
      <c r="M10" s="62">
        <f t="shared" ref="M10:M22" si="1">I10*0.5+J10*1+K10*2+L10*2.5</f>
        <v>99.5</v>
      </c>
      <c r="N10" s="65">
        <f>F20+F21+F22+M10</f>
        <v>366.5</v>
      </c>
      <c r="O10" s="64" t="s">
        <v>43</v>
      </c>
      <c r="P10" s="46">
        <v>35</v>
      </c>
      <c r="Q10" s="46">
        <v>79</v>
      </c>
      <c r="R10" s="46">
        <v>9</v>
      </c>
      <c r="S10" s="46">
        <v>2</v>
      </c>
      <c r="T10" s="62">
        <f t="shared" ref="T10:T21" si="2">P10*0.5+Q10*1+R10*2+S10*2.5</f>
        <v>119.5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84</v>
      </c>
      <c r="D11" s="61">
        <v>5</v>
      </c>
      <c r="E11" s="61">
        <v>1</v>
      </c>
      <c r="F11" s="62">
        <f t="shared" si="0"/>
        <v>101.5</v>
      </c>
      <c r="G11" s="63"/>
      <c r="H11" s="64" t="s">
        <v>5</v>
      </c>
      <c r="I11" s="46">
        <v>22</v>
      </c>
      <c r="J11" s="46">
        <v>69</v>
      </c>
      <c r="K11" s="46">
        <v>4</v>
      </c>
      <c r="L11" s="46">
        <v>0</v>
      </c>
      <c r="M11" s="62">
        <f t="shared" si="1"/>
        <v>88</v>
      </c>
      <c r="N11" s="65">
        <f>F21+F22+M10+M11</f>
        <v>372</v>
      </c>
      <c r="O11" s="64" t="s">
        <v>44</v>
      </c>
      <c r="P11" s="46">
        <v>30</v>
      </c>
      <c r="Q11" s="46">
        <v>82</v>
      </c>
      <c r="R11" s="46">
        <v>8</v>
      </c>
      <c r="S11" s="46">
        <v>1</v>
      </c>
      <c r="T11" s="62">
        <f t="shared" si="2"/>
        <v>115.5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91</v>
      </c>
      <c r="D12" s="61">
        <v>7</v>
      </c>
      <c r="E12" s="61">
        <v>0</v>
      </c>
      <c r="F12" s="62">
        <f t="shared" si="0"/>
        <v>112</v>
      </c>
      <c r="G12" s="63"/>
      <c r="H12" s="64" t="s">
        <v>6</v>
      </c>
      <c r="I12" s="46">
        <v>28</v>
      </c>
      <c r="J12" s="46">
        <v>67</v>
      </c>
      <c r="K12" s="46">
        <v>7</v>
      </c>
      <c r="L12" s="46">
        <v>3</v>
      </c>
      <c r="M12" s="62">
        <f t="shared" si="1"/>
        <v>102.5</v>
      </c>
      <c r="N12" s="63">
        <f>F22+M10+M11+M12</f>
        <v>390.5</v>
      </c>
      <c r="O12" s="64" t="s">
        <v>32</v>
      </c>
      <c r="P12" s="46">
        <v>27</v>
      </c>
      <c r="Q12" s="46">
        <v>91</v>
      </c>
      <c r="R12" s="46">
        <v>6</v>
      </c>
      <c r="S12" s="46">
        <v>1</v>
      </c>
      <c r="T12" s="62">
        <f t="shared" si="2"/>
        <v>119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</v>
      </c>
      <c r="C13" s="61">
        <v>87</v>
      </c>
      <c r="D13" s="61">
        <v>6</v>
      </c>
      <c r="E13" s="61">
        <v>2</v>
      </c>
      <c r="F13" s="62">
        <f t="shared" si="0"/>
        <v>107</v>
      </c>
      <c r="G13" s="63">
        <f t="shared" ref="G13:G19" si="3">F10+F11+F12+F13</f>
        <v>400</v>
      </c>
      <c r="H13" s="64" t="s">
        <v>7</v>
      </c>
      <c r="I13" s="46">
        <v>23</v>
      </c>
      <c r="J13" s="46">
        <v>79</v>
      </c>
      <c r="K13" s="46">
        <v>5</v>
      </c>
      <c r="L13" s="46">
        <v>1</v>
      </c>
      <c r="M13" s="62">
        <f t="shared" si="1"/>
        <v>103</v>
      </c>
      <c r="N13" s="63">
        <f t="shared" ref="N13:N18" si="4">M10+M11+M12+M13</f>
        <v>393</v>
      </c>
      <c r="O13" s="64" t="s">
        <v>33</v>
      </c>
      <c r="P13" s="46">
        <v>22</v>
      </c>
      <c r="Q13" s="46">
        <v>67</v>
      </c>
      <c r="R13" s="46">
        <v>13</v>
      </c>
      <c r="S13" s="46">
        <v>0</v>
      </c>
      <c r="T13" s="62">
        <f t="shared" si="2"/>
        <v>104</v>
      </c>
      <c r="U13" s="63">
        <f t="shared" ref="U13:U21" si="5">T10+T11+T12+T13</f>
        <v>458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74</v>
      </c>
      <c r="D14" s="61">
        <v>7</v>
      </c>
      <c r="E14" s="61">
        <v>3</v>
      </c>
      <c r="F14" s="62">
        <f t="shared" si="0"/>
        <v>102.5</v>
      </c>
      <c r="G14" s="63">
        <f t="shared" si="3"/>
        <v>423</v>
      </c>
      <c r="H14" s="64" t="s">
        <v>9</v>
      </c>
      <c r="I14" s="46">
        <v>19</v>
      </c>
      <c r="J14" s="46">
        <v>62</v>
      </c>
      <c r="K14" s="46">
        <v>4</v>
      </c>
      <c r="L14" s="46">
        <v>2</v>
      </c>
      <c r="M14" s="62">
        <f t="shared" si="1"/>
        <v>84.5</v>
      </c>
      <c r="N14" s="63">
        <f t="shared" si="4"/>
        <v>378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338.5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70</v>
      </c>
      <c r="D15" s="61">
        <v>6</v>
      </c>
      <c r="E15" s="61">
        <v>3</v>
      </c>
      <c r="F15" s="62">
        <f t="shared" si="0"/>
        <v>97</v>
      </c>
      <c r="G15" s="63">
        <f t="shared" si="3"/>
        <v>418.5</v>
      </c>
      <c r="H15" s="64" t="s">
        <v>12</v>
      </c>
      <c r="I15" s="46">
        <v>18</v>
      </c>
      <c r="J15" s="46">
        <v>61</v>
      </c>
      <c r="K15" s="46">
        <v>5</v>
      </c>
      <c r="L15" s="46">
        <v>2</v>
      </c>
      <c r="M15" s="62">
        <f t="shared" si="1"/>
        <v>85</v>
      </c>
      <c r="N15" s="63">
        <f t="shared" si="4"/>
        <v>375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223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80</v>
      </c>
      <c r="D16" s="61">
        <v>5</v>
      </c>
      <c r="E16" s="61">
        <v>3</v>
      </c>
      <c r="F16" s="62">
        <f t="shared" si="0"/>
        <v>106</v>
      </c>
      <c r="G16" s="63">
        <f t="shared" si="3"/>
        <v>412.5</v>
      </c>
      <c r="H16" s="64" t="s">
        <v>15</v>
      </c>
      <c r="I16" s="46">
        <v>16</v>
      </c>
      <c r="J16" s="46">
        <v>59</v>
      </c>
      <c r="K16" s="46">
        <v>3</v>
      </c>
      <c r="L16" s="46">
        <v>1</v>
      </c>
      <c r="M16" s="62">
        <f t="shared" si="1"/>
        <v>75.5</v>
      </c>
      <c r="N16" s="63">
        <f t="shared" si="4"/>
        <v>348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104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13</v>
      </c>
      <c r="C17" s="61">
        <v>78</v>
      </c>
      <c r="D17" s="61">
        <v>6</v>
      </c>
      <c r="E17" s="61">
        <v>1</v>
      </c>
      <c r="F17" s="62">
        <f t="shared" si="0"/>
        <v>99</v>
      </c>
      <c r="G17" s="63">
        <f t="shared" si="3"/>
        <v>404.5</v>
      </c>
      <c r="H17" s="64" t="s">
        <v>18</v>
      </c>
      <c r="I17" s="46">
        <v>16</v>
      </c>
      <c r="J17" s="46">
        <v>55</v>
      </c>
      <c r="K17" s="46">
        <v>4</v>
      </c>
      <c r="L17" s="46">
        <v>3</v>
      </c>
      <c r="M17" s="62">
        <f t="shared" si="1"/>
        <v>78.5</v>
      </c>
      <c r="N17" s="63">
        <f t="shared" si="4"/>
        <v>323.5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75</v>
      </c>
      <c r="D18" s="61">
        <v>4</v>
      </c>
      <c r="E18" s="61">
        <v>2</v>
      </c>
      <c r="F18" s="62">
        <f t="shared" si="0"/>
        <v>99.5</v>
      </c>
      <c r="G18" s="63">
        <f t="shared" si="3"/>
        <v>401.5</v>
      </c>
      <c r="H18" s="64" t="s">
        <v>20</v>
      </c>
      <c r="I18" s="46">
        <v>10</v>
      </c>
      <c r="J18" s="46">
        <v>44</v>
      </c>
      <c r="K18" s="46">
        <v>5</v>
      </c>
      <c r="L18" s="46">
        <v>2</v>
      </c>
      <c r="M18" s="62">
        <f t="shared" si="1"/>
        <v>64</v>
      </c>
      <c r="N18" s="63">
        <f t="shared" si="4"/>
        <v>303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13</v>
      </c>
      <c r="C19" s="69">
        <v>91</v>
      </c>
      <c r="D19" s="69">
        <v>5</v>
      </c>
      <c r="E19" s="69">
        <v>1</v>
      </c>
      <c r="F19" s="70">
        <f t="shared" si="0"/>
        <v>110</v>
      </c>
      <c r="G19" s="71">
        <f t="shared" si="3"/>
        <v>414.5</v>
      </c>
      <c r="H19" s="72" t="s">
        <v>22</v>
      </c>
      <c r="I19" s="45">
        <v>9</v>
      </c>
      <c r="J19" s="45">
        <v>49</v>
      </c>
      <c r="K19" s="45">
        <v>4</v>
      </c>
      <c r="L19" s="45">
        <v>0</v>
      </c>
      <c r="M19" s="62">
        <f t="shared" si="1"/>
        <v>61.5</v>
      </c>
      <c r="N19" s="63">
        <f>M16+M17+M18+M19</f>
        <v>279.5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67</v>
      </c>
      <c r="D20" s="67">
        <v>5</v>
      </c>
      <c r="E20" s="67">
        <v>0</v>
      </c>
      <c r="F20" s="73">
        <f t="shared" si="0"/>
        <v>82.5</v>
      </c>
      <c r="G20" s="74"/>
      <c r="H20" s="64" t="s">
        <v>24</v>
      </c>
      <c r="I20" s="46">
        <v>6</v>
      </c>
      <c r="J20" s="46">
        <v>42</v>
      </c>
      <c r="K20" s="46">
        <v>3</v>
      </c>
      <c r="L20" s="46">
        <v>1</v>
      </c>
      <c r="M20" s="73">
        <f t="shared" si="1"/>
        <v>53.5</v>
      </c>
      <c r="N20" s="63">
        <f>M17+M18+M19+M20</f>
        <v>257.5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64</v>
      </c>
      <c r="D21" s="61">
        <v>4</v>
      </c>
      <c r="E21" s="61">
        <v>1</v>
      </c>
      <c r="F21" s="62">
        <f t="shared" si="0"/>
        <v>84</v>
      </c>
      <c r="G21" s="75"/>
      <c r="H21" s="72" t="s">
        <v>25</v>
      </c>
      <c r="I21" s="46">
        <v>4</v>
      </c>
      <c r="J21" s="46">
        <v>32</v>
      </c>
      <c r="K21" s="46">
        <v>3</v>
      </c>
      <c r="L21" s="46">
        <v>0</v>
      </c>
      <c r="M21" s="62">
        <f t="shared" si="1"/>
        <v>40</v>
      </c>
      <c r="N21" s="63">
        <f>M18+M19+M20+M21</f>
        <v>219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72</v>
      </c>
      <c r="D22" s="61">
        <v>6</v>
      </c>
      <c r="E22" s="61">
        <v>2</v>
      </c>
      <c r="F22" s="62">
        <f t="shared" si="0"/>
        <v>100.5</v>
      </c>
      <c r="G22" s="63"/>
      <c r="H22" s="68" t="s">
        <v>26</v>
      </c>
      <c r="I22" s="47">
        <v>16</v>
      </c>
      <c r="J22" s="47">
        <v>59</v>
      </c>
      <c r="K22" s="47">
        <v>5</v>
      </c>
      <c r="L22" s="47">
        <v>2</v>
      </c>
      <c r="M22" s="62">
        <f t="shared" si="1"/>
        <v>82</v>
      </c>
      <c r="N22" s="71">
        <f>M19+M20+M21+M22</f>
        <v>237</v>
      </c>
      <c r="O22" s="64"/>
      <c r="P22" s="67"/>
      <c r="Q22" s="166"/>
      <c r="R22" s="166"/>
      <c r="S22" s="166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423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393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458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72</v>
      </c>
      <c r="D24" s="86"/>
      <c r="E24" s="86"/>
      <c r="F24" s="87" t="s">
        <v>65</v>
      </c>
      <c r="G24" s="88"/>
      <c r="H24" s="200"/>
      <c r="I24" s="201"/>
      <c r="J24" s="83" t="s">
        <v>72</v>
      </c>
      <c r="K24" s="86"/>
      <c r="L24" s="86"/>
      <c r="M24" s="87" t="s">
        <v>75</v>
      </c>
      <c r="N24" s="88"/>
      <c r="O24" s="200"/>
      <c r="P24" s="201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82 X CARRERA 42H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1349</v>
      </c>
      <c r="M5" s="186"/>
      <c r="N5" s="186"/>
      <c r="O5" s="12"/>
      <c r="P5" s="181" t="s">
        <v>57</v>
      </c>
      <c r="Q5" s="181"/>
      <c r="R5" s="181"/>
      <c r="S5" s="184" t="s">
        <v>93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141</v>
      </c>
      <c r="E6" s="182"/>
      <c r="F6" s="182"/>
      <c r="G6" s="182"/>
      <c r="H6" s="182"/>
      <c r="I6" s="181" t="s">
        <v>59</v>
      </c>
      <c r="J6" s="181"/>
      <c r="K6" s="181"/>
      <c r="L6" s="187">
        <v>1</v>
      </c>
      <c r="M6" s="187"/>
      <c r="N6" s="187"/>
      <c r="O6" s="42"/>
      <c r="P6" s="181" t="s">
        <v>58</v>
      </c>
      <c r="Q6" s="181"/>
      <c r="R6" s="181"/>
      <c r="S6" s="194">
        <f>'G-1'!S6:U6</f>
        <v>44097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11</v>
      </c>
      <c r="C10" s="46">
        <v>47</v>
      </c>
      <c r="D10" s="46">
        <v>8</v>
      </c>
      <c r="E10" s="46">
        <v>0</v>
      </c>
      <c r="F10" s="62">
        <f>B10*0.5+C10*1+D10*2+E10*2.5</f>
        <v>68.5</v>
      </c>
      <c r="G10" s="2"/>
      <c r="H10" s="19" t="s">
        <v>4</v>
      </c>
      <c r="I10" s="46">
        <v>17</v>
      </c>
      <c r="J10" s="46">
        <v>38</v>
      </c>
      <c r="K10" s="46">
        <v>8</v>
      </c>
      <c r="L10" s="46">
        <v>3</v>
      </c>
      <c r="M10" s="6">
        <f>I10*0.5+J10*1+K10*2+L10*2.5</f>
        <v>70</v>
      </c>
      <c r="N10" s="9">
        <f>F20+F21+F22+M10</f>
        <v>259.5</v>
      </c>
      <c r="O10" s="19" t="s">
        <v>43</v>
      </c>
      <c r="P10" s="46">
        <v>7</v>
      </c>
      <c r="Q10" s="46">
        <v>62</v>
      </c>
      <c r="R10" s="46">
        <v>9</v>
      </c>
      <c r="S10" s="46">
        <v>2</v>
      </c>
      <c r="T10" s="6">
        <f>P10*0.5+Q10*1+R10*2+S10*2.5</f>
        <v>88.5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52</v>
      </c>
      <c r="D11" s="46">
        <v>10</v>
      </c>
      <c r="E11" s="46">
        <v>0</v>
      </c>
      <c r="F11" s="6">
        <f t="shared" ref="F11:F22" si="0">B11*0.5+C11*1+D11*2+E11*2.5</f>
        <v>76.5</v>
      </c>
      <c r="G11" s="2"/>
      <c r="H11" s="19" t="s">
        <v>5</v>
      </c>
      <c r="I11" s="46">
        <v>18</v>
      </c>
      <c r="J11" s="46">
        <v>46</v>
      </c>
      <c r="K11" s="46">
        <v>8</v>
      </c>
      <c r="L11" s="46">
        <v>1</v>
      </c>
      <c r="M11" s="6">
        <f t="shared" ref="M11:M22" si="1">I11*0.5+J11*1+K11*2+L11*2.5</f>
        <v>73.5</v>
      </c>
      <c r="N11" s="9">
        <f>F21+F22+M10+M11</f>
        <v>269.5</v>
      </c>
      <c r="O11" s="19" t="s">
        <v>44</v>
      </c>
      <c r="P11" s="46">
        <v>13</v>
      </c>
      <c r="Q11" s="46">
        <v>52</v>
      </c>
      <c r="R11" s="46">
        <v>8</v>
      </c>
      <c r="S11" s="46">
        <v>0</v>
      </c>
      <c r="T11" s="6">
        <f t="shared" ref="T11:T21" si="2">P11*0.5+Q11*1+R11*2+S11*2.5</f>
        <v>74.5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50</v>
      </c>
      <c r="D12" s="46">
        <v>7</v>
      </c>
      <c r="E12" s="46">
        <v>0</v>
      </c>
      <c r="F12" s="6">
        <f t="shared" si="0"/>
        <v>72</v>
      </c>
      <c r="G12" s="2"/>
      <c r="H12" s="19" t="s">
        <v>6</v>
      </c>
      <c r="I12" s="46">
        <v>10</v>
      </c>
      <c r="J12" s="46">
        <v>40</v>
      </c>
      <c r="K12" s="46">
        <v>5</v>
      </c>
      <c r="L12" s="46">
        <v>2</v>
      </c>
      <c r="M12" s="6">
        <f t="shared" si="1"/>
        <v>60</v>
      </c>
      <c r="N12" s="2">
        <f>F22+M10+M11+M12</f>
        <v>256.5</v>
      </c>
      <c r="O12" s="19" t="s">
        <v>32</v>
      </c>
      <c r="P12" s="46">
        <v>21</v>
      </c>
      <c r="Q12" s="46">
        <v>69</v>
      </c>
      <c r="R12" s="46">
        <v>3</v>
      </c>
      <c r="S12" s="46">
        <v>3</v>
      </c>
      <c r="T12" s="6">
        <f t="shared" si="2"/>
        <v>93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42</v>
      </c>
      <c r="D13" s="46">
        <v>8</v>
      </c>
      <c r="E13" s="46">
        <v>0</v>
      </c>
      <c r="F13" s="6">
        <f t="shared" si="0"/>
        <v>62</v>
      </c>
      <c r="G13" s="2">
        <f>F10+F11+F12+F13</f>
        <v>279</v>
      </c>
      <c r="H13" s="19" t="s">
        <v>7</v>
      </c>
      <c r="I13" s="46">
        <v>21</v>
      </c>
      <c r="J13" s="46">
        <v>50</v>
      </c>
      <c r="K13" s="46">
        <v>5</v>
      </c>
      <c r="L13" s="46">
        <v>0</v>
      </c>
      <c r="M13" s="6">
        <f t="shared" si="1"/>
        <v>70.5</v>
      </c>
      <c r="N13" s="2">
        <f t="shared" ref="N13:N18" si="3">M10+M11+M12+M13</f>
        <v>274</v>
      </c>
      <c r="O13" s="19" t="s">
        <v>33</v>
      </c>
      <c r="P13" s="46">
        <v>12</v>
      </c>
      <c r="Q13" s="46">
        <v>45</v>
      </c>
      <c r="R13" s="46">
        <v>9</v>
      </c>
      <c r="S13" s="46">
        <v>0</v>
      </c>
      <c r="T13" s="6">
        <f t="shared" si="2"/>
        <v>69</v>
      </c>
      <c r="U13" s="2">
        <f t="shared" ref="U13:U21" si="4">T10+T11+T12+T13</f>
        <v>325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14</v>
      </c>
      <c r="C14" s="46">
        <v>41</v>
      </c>
      <c r="D14" s="46">
        <v>7</v>
      </c>
      <c r="E14" s="46">
        <v>1</v>
      </c>
      <c r="F14" s="6">
        <f t="shared" si="0"/>
        <v>64.5</v>
      </c>
      <c r="G14" s="2">
        <f t="shared" ref="G14:G19" si="5">F11+F12+F13+F14</f>
        <v>275</v>
      </c>
      <c r="H14" s="19" t="s">
        <v>9</v>
      </c>
      <c r="I14" s="46">
        <v>15</v>
      </c>
      <c r="J14" s="46">
        <v>43</v>
      </c>
      <c r="K14" s="46">
        <v>8</v>
      </c>
      <c r="L14" s="46">
        <v>0</v>
      </c>
      <c r="M14" s="6">
        <f t="shared" si="1"/>
        <v>66.5</v>
      </c>
      <c r="N14" s="2">
        <f t="shared" si="3"/>
        <v>270.5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236.5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12</v>
      </c>
      <c r="C15" s="46">
        <v>33</v>
      </c>
      <c r="D15" s="46">
        <v>8</v>
      </c>
      <c r="E15" s="46">
        <v>0</v>
      </c>
      <c r="F15" s="6">
        <f t="shared" si="0"/>
        <v>55</v>
      </c>
      <c r="G15" s="2">
        <f t="shared" si="5"/>
        <v>253.5</v>
      </c>
      <c r="H15" s="19" t="s">
        <v>12</v>
      </c>
      <c r="I15" s="46">
        <v>10</v>
      </c>
      <c r="J15" s="46">
        <v>42</v>
      </c>
      <c r="K15" s="46">
        <v>4</v>
      </c>
      <c r="L15" s="46">
        <v>1</v>
      </c>
      <c r="M15" s="6">
        <f t="shared" si="1"/>
        <v>57.5</v>
      </c>
      <c r="N15" s="2">
        <f t="shared" si="3"/>
        <v>254.5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162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13</v>
      </c>
      <c r="C16" s="46">
        <v>39</v>
      </c>
      <c r="D16" s="46">
        <v>9</v>
      </c>
      <c r="E16" s="46">
        <v>2</v>
      </c>
      <c r="F16" s="6">
        <f t="shared" si="0"/>
        <v>68.5</v>
      </c>
      <c r="G16" s="2">
        <f t="shared" si="5"/>
        <v>250</v>
      </c>
      <c r="H16" s="19" t="s">
        <v>15</v>
      </c>
      <c r="I16" s="46">
        <v>9</v>
      </c>
      <c r="J16" s="46">
        <v>35</v>
      </c>
      <c r="K16" s="46">
        <v>6</v>
      </c>
      <c r="L16" s="46">
        <v>2</v>
      </c>
      <c r="M16" s="6">
        <f t="shared" si="1"/>
        <v>56.5</v>
      </c>
      <c r="N16" s="2">
        <f t="shared" si="3"/>
        <v>251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69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43</v>
      </c>
      <c r="D17" s="46">
        <v>9</v>
      </c>
      <c r="E17" s="46">
        <v>0</v>
      </c>
      <c r="F17" s="6">
        <f t="shared" si="0"/>
        <v>65.5</v>
      </c>
      <c r="G17" s="2">
        <f t="shared" si="5"/>
        <v>253.5</v>
      </c>
      <c r="H17" s="19" t="s">
        <v>18</v>
      </c>
      <c r="I17" s="46">
        <v>4</v>
      </c>
      <c r="J17" s="46">
        <v>24</v>
      </c>
      <c r="K17" s="46">
        <v>7</v>
      </c>
      <c r="L17" s="46">
        <v>2</v>
      </c>
      <c r="M17" s="6">
        <f t="shared" si="1"/>
        <v>45</v>
      </c>
      <c r="N17" s="2">
        <f t="shared" si="3"/>
        <v>225.5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44</v>
      </c>
      <c r="D18" s="46">
        <v>8</v>
      </c>
      <c r="E18" s="46">
        <v>0</v>
      </c>
      <c r="F18" s="6">
        <f t="shared" si="0"/>
        <v>65.5</v>
      </c>
      <c r="G18" s="2">
        <f t="shared" si="5"/>
        <v>254.5</v>
      </c>
      <c r="H18" s="19" t="s">
        <v>20</v>
      </c>
      <c r="I18" s="46">
        <v>2</v>
      </c>
      <c r="J18" s="46">
        <v>36</v>
      </c>
      <c r="K18" s="46">
        <v>4</v>
      </c>
      <c r="L18" s="46">
        <v>2</v>
      </c>
      <c r="M18" s="6">
        <f t="shared" si="1"/>
        <v>50</v>
      </c>
      <c r="N18" s="2">
        <f t="shared" si="3"/>
        <v>209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10</v>
      </c>
      <c r="C19" s="47">
        <v>47</v>
      </c>
      <c r="D19" s="47">
        <v>9</v>
      </c>
      <c r="E19" s="47">
        <v>0</v>
      </c>
      <c r="F19" s="7">
        <f t="shared" si="0"/>
        <v>70</v>
      </c>
      <c r="G19" s="3">
        <f t="shared" si="5"/>
        <v>269.5</v>
      </c>
      <c r="H19" s="20" t="s">
        <v>22</v>
      </c>
      <c r="I19" s="45">
        <v>4</v>
      </c>
      <c r="J19" s="45">
        <v>48</v>
      </c>
      <c r="K19" s="45">
        <v>8</v>
      </c>
      <c r="L19" s="45">
        <v>0</v>
      </c>
      <c r="M19" s="6">
        <f t="shared" si="1"/>
        <v>66</v>
      </c>
      <c r="N19" s="2">
        <f>M16+M17+M18+M19</f>
        <v>217.5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38</v>
      </c>
      <c r="D20" s="45">
        <v>9</v>
      </c>
      <c r="E20" s="45">
        <v>0</v>
      </c>
      <c r="F20" s="8">
        <f t="shared" si="0"/>
        <v>63.5</v>
      </c>
      <c r="G20" s="35"/>
      <c r="H20" s="19" t="s">
        <v>24</v>
      </c>
      <c r="I20" s="46">
        <v>4</v>
      </c>
      <c r="J20" s="46">
        <v>53</v>
      </c>
      <c r="K20" s="46">
        <v>5</v>
      </c>
      <c r="L20" s="46">
        <v>0</v>
      </c>
      <c r="M20" s="8">
        <f t="shared" si="1"/>
        <v>65</v>
      </c>
      <c r="N20" s="2">
        <f>M17+M18+M19+M20</f>
        <v>226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43</v>
      </c>
      <c r="D21" s="46">
        <v>8</v>
      </c>
      <c r="E21" s="46">
        <v>3</v>
      </c>
      <c r="F21" s="6">
        <f t="shared" si="0"/>
        <v>73</v>
      </c>
      <c r="G21" s="36"/>
      <c r="H21" s="20" t="s">
        <v>25</v>
      </c>
      <c r="I21" s="46">
        <v>1</v>
      </c>
      <c r="J21" s="46">
        <v>25</v>
      </c>
      <c r="K21" s="46">
        <v>3</v>
      </c>
      <c r="L21" s="46">
        <v>0</v>
      </c>
      <c r="M21" s="6">
        <f t="shared" si="1"/>
        <v>31.5</v>
      </c>
      <c r="N21" s="2">
        <f>M18+M19+M20+M21</f>
        <v>212.5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35</v>
      </c>
      <c r="D22" s="46">
        <v>5</v>
      </c>
      <c r="E22" s="46">
        <v>0</v>
      </c>
      <c r="F22" s="6">
        <f t="shared" si="0"/>
        <v>53</v>
      </c>
      <c r="G22" s="2"/>
      <c r="H22" s="21" t="s">
        <v>26</v>
      </c>
      <c r="I22" s="47">
        <v>10</v>
      </c>
      <c r="J22" s="47">
        <v>83</v>
      </c>
      <c r="K22" s="47">
        <v>11</v>
      </c>
      <c r="L22" s="47">
        <v>3</v>
      </c>
      <c r="M22" s="6">
        <f t="shared" si="1"/>
        <v>117.5</v>
      </c>
      <c r="N22" s="3">
        <f>M19+M20+M21+M22</f>
        <v>280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279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280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325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64</v>
      </c>
      <c r="G24" s="88"/>
      <c r="H24" s="172"/>
      <c r="I24" s="173"/>
      <c r="J24" s="82" t="s">
        <v>72</v>
      </c>
      <c r="K24" s="86"/>
      <c r="L24" s="86"/>
      <c r="M24" s="87" t="s">
        <v>144</v>
      </c>
      <c r="N24" s="88"/>
      <c r="O24" s="172"/>
      <c r="P24" s="173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61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82 X CARRERA 42H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1349</v>
      </c>
      <c r="M6" s="186"/>
      <c r="N6" s="186"/>
      <c r="O6" s="12"/>
      <c r="P6" s="181" t="s">
        <v>58</v>
      </c>
      <c r="Q6" s="181"/>
      <c r="R6" s="181"/>
      <c r="S6" s="220">
        <f>'G-1'!S6:U6</f>
        <v>44097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'G-1'!B10+'G-3'!B10+'G-4'!B10</f>
        <v>49</v>
      </c>
      <c r="C10" s="46">
        <f>'G-1'!C10+'G-3'!C10+'G-4'!C10</f>
        <v>333</v>
      </c>
      <c r="D10" s="46">
        <f>'G-1'!D10+'G-3'!D10+'G-4'!D10</f>
        <v>25</v>
      </c>
      <c r="E10" s="46">
        <f>'G-1'!E10+'G-3'!E10+'G-4'!E10</f>
        <v>1</v>
      </c>
      <c r="F10" s="6">
        <f t="shared" ref="F10:F22" si="0">B10*0.5+C10*1+D10*2+E10*2.5</f>
        <v>410</v>
      </c>
      <c r="G10" s="2"/>
      <c r="H10" s="19" t="s">
        <v>4</v>
      </c>
      <c r="I10" s="46">
        <f>'G-1'!I10+'G-3'!I10+'G-4'!I10</f>
        <v>109</v>
      </c>
      <c r="J10" s="46">
        <f>'G-1'!J10+'G-3'!J10+'G-4'!J10</f>
        <v>320</v>
      </c>
      <c r="K10" s="46">
        <f>'G-1'!K10+'G-3'!K10+'G-4'!K10</f>
        <v>30</v>
      </c>
      <c r="L10" s="46">
        <f>'G-1'!L10+'G-3'!L10+'G-4'!L10</f>
        <v>9</v>
      </c>
      <c r="M10" s="6">
        <f t="shared" ref="M10:M22" si="1">I10*0.5+J10*1+K10*2+L10*2.5</f>
        <v>457</v>
      </c>
      <c r="N10" s="9">
        <f>F20+F21+F22+M10</f>
        <v>1752.5</v>
      </c>
      <c r="O10" s="19" t="s">
        <v>43</v>
      </c>
      <c r="P10" s="46">
        <f>'G-1'!P10+'G-3'!P10+'G-4'!P10</f>
        <v>128</v>
      </c>
      <c r="Q10" s="46">
        <f>'G-1'!Q10+'G-3'!Q10+'G-4'!Q10</f>
        <v>315</v>
      </c>
      <c r="R10" s="46">
        <f>'G-1'!R10+'G-3'!R10+'G-4'!R10</f>
        <v>30</v>
      </c>
      <c r="S10" s="46">
        <f>'G-1'!S10+'G-3'!S10+'G-4'!S10</f>
        <v>7</v>
      </c>
      <c r="T10" s="6">
        <f t="shared" ref="T10:T21" si="2">P10*0.5+Q10*1+R10*2+S10*2.5</f>
        <v>456.5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55</v>
      </c>
      <c r="C11" s="46">
        <f>'G-1'!C11+'G-3'!C11+'G-4'!C11</f>
        <v>361</v>
      </c>
      <c r="D11" s="46">
        <f>'G-1'!D11+'G-3'!D11+'G-4'!D11</f>
        <v>29</v>
      </c>
      <c r="E11" s="46">
        <f>'G-1'!E11+'G-3'!E11+'G-4'!E11</f>
        <v>2</v>
      </c>
      <c r="F11" s="6">
        <f t="shared" si="0"/>
        <v>451.5</v>
      </c>
      <c r="G11" s="2"/>
      <c r="H11" s="19" t="s">
        <v>5</v>
      </c>
      <c r="I11" s="46">
        <f>'G-1'!I11+'G-3'!I11+'G-4'!I11</f>
        <v>113</v>
      </c>
      <c r="J11" s="46">
        <f>'G-1'!J11+'G-3'!J11+'G-4'!J11</f>
        <v>318</v>
      </c>
      <c r="K11" s="46">
        <f>'G-1'!K11+'G-3'!K11+'G-4'!K11</f>
        <v>22</v>
      </c>
      <c r="L11" s="46">
        <f>'G-1'!L11+'G-3'!L11+'G-4'!L11</f>
        <v>6</v>
      </c>
      <c r="M11" s="6">
        <f t="shared" si="1"/>
        <v>433.5</v>
      </c>
      <c r="N11" s="9">
        <f>F21+F22+M10+M11</f>
        <v>1751.5</v>
      </c>
      <c r="O11" s="19" t="s">
        <v>44</v>
      </c>
      <c r="P11" s="46">
        <f>'G-1'!P11+'G-3'!P11+'G-4'!P11</f>
        <v>121</v>
      </c>
      <c r="Q11" s="46">
        <f>'G-1'!Q11+'G-3'!Q11+'G-4'!Q11</f>
        <v>356</v>
      </c>
      <c r="R11" s="46">
        <f>'G-1'!R11+'G-3'!R11+'G-4'!R11</f>
        <v>25</v>
      </c>
      <c r="S11" s="46">
        <f>'G-1'!S11+'G-3'!S11+'G-4'!S11</f>
        <v>6</v>
      </c>
      <c r="T11" s="6">
        <f t="shared" si="2"/>
        <v>481.5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67</v>
      </c>
      <c r="C12" s="46">
        <f>'G-1'!C12+'G-3'!C12+'G-4'!C12</f>
        <v>348</v>
      </c>
      <c r="D12" s="46">
        <f>'G-1'!D12+'G-3'!D12+'G-4'!D12</f>
        <v>31</v>
      </c>
      <c r="E12" s="46">
        <f>'G-1'!E12+'G-3'!E12+'G-4'!E12</f>
        <v>3</v>
      </c>
      <c r="F12" s="6">
        <f t="shared" si="0"/>
        <v>451</v>
      </c>
      <c r="G12" s="2"/>
      <c r="H12" s="19" t="s">
        <v>6</v>
      </c>
      <c r="I12" s="46">
        <f>'G-1'!I12+'G-3'!I12+'G-4'!I12</f>
        <v>114</v>
      </c>
      <c r="J12" s="46">
        <f>'G-1'!J12+'G-3'!J12+'G-4'!J12</f>
        <v>348</v>
      </c>
      <c r="K12" s="46">
        <f>'G-1'!K12+'G-3'!K12+'G-4'!K12</f>
        <v>25</v>
      </c>
      <c r="L12" s="46">
        <f>'G-1'!L12+'G-3'!L12+'G-4'!L12</f>
        <v>13</v>
      </c>
      <c r="M12" s="6">
        <f t="shared" si="1"/>
        <v>487.5</v>
      </c>
      <c r="N12" s="2">
        <f>F22+M10+M11+M12</f>
        <v>1792</v>
      </c>
      <c r="O12" s="19" t="s">
        <v>32</v>
      </c>
      <c r="P12" s="46">
        <f>'G-1'!P12+'G-3'!P12+'G-4'!P12</f>
        <v>128</v>
      </c>
      <c r="Q12" s="46">
        <f>'G-1'!Q12+'G-3'!Q12+'G-4'!Q12</f>
        <v>372</v>
      </c>
      <c r="R12" s="46">
        <f>'G-1'!R12+'G-3'!R12+'G-4'!R12</f>
        <v>17</v>
      </c>
      <c r="S12" s="46">
        <f>'G-1'!S12+'G-3'!S12+'G-4'!S12</f>
        <v>10</v>
      </c>
      <c r="T12" s="6">
        <f t="shared" si="2"/>
        <v>495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67</v>
      </c>
      <c r="C13" s="46">
        <f>'G-1'!C13+'G-3'!C13+'G-4'!C13</f>
        <v>332</v>
      </c>
      <c r="D13" s="46">
        <f>'G-1'!D13+'G-3'!D13+'G-4'!D13</f>
        <v>29</v>
      </c>
      <c r="E13" s="46">
        <f>'G-1'!E13+'G-3'!E13+'G-4'!E13</f>
        <v>4</v>
      </c>
      <c r="F13" s="6">
        <f t="shared" si="0"/>
        <v>433.5</v>
      </c>
      <c r="G13" s="2">
        <f t="shared" ref="G13:G19" si="3">F10+F11+F12+F13</f>
        <v>1746</v>
      </c>
      <c r="H13" s="19" t="s">
        <v>7</v>
      </c>
      <c r="I13" s="46">
        <f>'G-1'!I13+'G-3'!I13+'G-4'!I13</f>
        <v>118</v>
      </c>
      <c r="J13" s="46">
        <f>'G-1'!J13+'G-3'!J13+'G-4'!J13</f>
        <v>324</v>
      </c>
      <c r="K13" s="46">
        <f>'G-1'!K13+'G-3'!K13+'G-4'!K13</f>
        <v>20</v>
      </c>
      <c r="L13" s="46">
        <f>'G-1'!L13+'G-3'!L13+'G-4'!L13</f>
        <v>6</v>
      </c>
      <c r="M13" s="6">
        <f t="shared" si="1"/>
        <v>438</v>
      </c>
      <c r="N13" s="2">
        <f t="shared" ref="N13:N18" si="4">M10+M11+M12+M13</f>
        <v>1816</v>
      </c>
      <c r="O13" s="19" t="s">
        <v>33</v>
      </c>
      <c r="P13" s="46">
        <f>'G-1'!P13+'G-3'!P13+'G-4'!P13</f>
        <v>118</v>
      </c>
      <c r="Q13" s="46">
        <f>'G-1'!Q13+'G-3'!Q13+'G-4'!Q13</f>
        <v>340</v>
      </c>
      <c r="R13" s="46">
        <f>'G-1'!R13+'G-3'!R13+'G-4'!R13</f>
        <v>32</v>
      </c>
      <c r="S13" s="46">
        <f>'G-1'!S13+'G-3'!S13+'G-4'!S13</f>
        <v>4</v>
      </c>
      <c r="T13" s="6">
        <f t="shared" si="2"/>
        <v>473</v>
      </c>
      <c r="U13" s="2">
        <f t="shared" ref="U13:U21" si="5">T10+T11+T12+T13</f>
        <v>1906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69</v>
      </c>
      <c r="C14" s="46">
        <f>'G-1'!C14+'G-3'!C14+'G-4'!C14</f>
        <v>314</v>
      </c>
      <c r="D14" s="46">
        <f>'G-1'!D14+'G-3'!D14+'G-4'!D14</f>
        <v>24</v>
      </c>
      <c r="E14" s="46">
        <f>'G-1'!E14+'G-3'!E14+'G-4'!E14</f>
        <v>7</v>
      </c>
      <c r="F14" s="6">
        <f t="shared" si="0"/>
        <v>414</v>
      </c>
      <c r="G14" s="2">
        <f t="shared" si="3"/>
        <v>1750</v>
      </c>
      <c r="H14" s="19" t="s">
        <v>9</v>
      </c>
      <c r="I14" s="46">
        <f>'G-1'!I14+'G-3'!I14+'G-4'!I14</f>
        <v>102</v>
      </c>
      <c r="J14" s="46">
        <f>'G-1'!J14+'G-3'!J14+'G-4'!J14</f>
        <v>285</v>
      </c>
      <c r="K14" s="46">
        <f>'G-1'!K14+'G-3'!K14+'G-4'!K14</f>
        <v>20</v>
      </c>
      <c r="L14" s="46">
        <f>'G-1'!L14+'G-3'!L14+'G-4'!L14</f>
        <v>8</v>
      </c>
      <c r="M14" s="6">
        <f t="shared" si="1"/>
        <v>396</v>
      </c>
      <c r="N14" s="2">
        <f t="shared" si="4"/>
        <v>1755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1449.5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79</v>
      </c>
      <c r="C15" s="46">
        <f>'G-1'!C15+'G-3'!C15+'G-4'!C15</f>
        <v>302</v>
      </c>
      <c r="D15" s="46">
        <f>'G-1'!D15+'G-3'!D15+'G-4'!D15</f>
        <v>26</v>
      </c>
      <c r="E15" s="46">
        <f>'G-1'!E15+'G-3'!E15+'G-4'!E15</f>
        <v>5</v>
      </c>
      <c r="F15" s="6">
        <f t="shared" si="0"/>
        <v>406</v>
      </c>
      <c r="G15" s="2">
        <f t="shared" si="3"/>
        <v>1704.5</v>
      </c>
      <c r="H15" s="19" t="s">
        <v>12</v>
      </c>
      <c r="I15" s="46">
        <f>'G-1'!I15+'G-3'!I15+'G-4'!I15</f>
        <v>90</v>
      </c>
      <c r="J15" s="46">
        <f>'G-1'!J15+'G-3'!J15+'G-4'!J15</f>
        <v>274</v>
      </c>
      <c r="K15" s="46">
        <f>'G-1'!K15+'G-3'!K15+'G-4'!K15</f>
        <v>16</v>
      </c>
      <c r="L15" s="46">
        <f>'G-1'!L15+'G-3'!L15+'G-4'!L15</f>
        <v>7</v>
      </c>
      <c r="M15" s="6">
        <f t="shared" si="1"/>
        <v>368.5</v>
      </c>
      <c r="N15" s="2">
        <f t="shared" si="4"/>
        <v>1690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968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76</v>
      </c>
      <c r="C16" s="46">
        <f>'G-1'!C16+'G-3'!C16+'G-4'!C16</f>
        <v>322</v>
      </c>
      <c r="D16" s="46">
        <f>'G-1'!D16+'G-3'!D16+'G-4'!D16</f>
        <v>26</v>
      </c>
      <c r="E16" s="46">
        <f>'G-1'!E16+'G-3'!E16+'G-4'!E16</f>
        <v>11</v>
      </c>
      <c r="F16" s="6">
        <f t="shared" si="0"/>
        <v>439.5</v>
      </c>
      <c r="G16" s="2">
        <f t="shared" si="3"/>
        <v>1693</v>
      </c>
      <c r="H16" s="19" t="s">
        <v>15</v>
      </c>
      <c r="I16" s="46">
        <f>'G-1'!I16+'G-3'!I16+'G-4'!I16</f>
        <v>90</v>
      </c>
      <c r="J16" s="46">
        <f>'G-1'!J16+'G-3'!J16+'G-4'!J16</f>
        <v>259</v>
      </c>
      <c r="K16" s="46">
        <f>'G-1'!K16+'G-3'!K16+'G-4'!K16</f>
        <v>15</v>
      </c>
      <c r="L16" s="46">
        <f>'G-1'!L16+'G-3'!L16+'G-4'!L16</f>
        <v>5</v>
      </c>
      <c r="M16" s="6">
        <f t="shared" si="1"/>
        <v>346.5</v>
      </c>
      <c r="N16" s="2">
        <f t="shared" si="4"/>
        <v>1549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473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66</v>
      </c>
      <c r="C17" s="46">
        <f>'G-1'!C17+'G-3'!C17+'G-4'!C17</f>
        <v>286</v>
      </c>
      <c r="D17" s="46">
        <f>'G-1'!D17+'G-3'!D17+'G-4'!D17</f>
        <v>25</v>
      </c>
      <c r="E17" s="46">
        <f>'G-1'!E17+'G-3'!E17+'G-4'!E17</f>
        <v>3</v>
      </c>
      <c r="F17" s="6">
        <f t="shared" si="0"/>
        <v>376.5</v>
      </c>
      <c r="G17" s="2">
        <f t="shared" si="3"/>
        <v>1636</v>
      </c>
      <c r="H17" s="19" t="s">
        <v>18</v>
      </c>
      <c r="I17" s="46">
        <f>'G-1'!I17+'G-3'!I17+'G-4'!I17</f>
        <v>40</v>
      </c>
      <c r="J17" s="46">
        <f>'G-1'!J17+'G-3'!J17+'G-4'!J17</f>
        <v>238</v>
      </c>
      <c r="K17" s="46">
        <f>'G-1'!K17+'G-3'!K17+'G-4'!K17</f>
        <v>19</v>
      </c>
      <c r="L17" s="46">
        <f>'G-1'!L17+'G-3'!L17+'G-4'!L17</f>
        <v>8</v>
      </c>
      <c r="M17" s="6">
        <f t="shared" si="1"/>
        <v>316</v>
      </c>
      <c r="N17" s="2">
        <f t="shared" si="4"/>
        <v>1427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86</v>
      </c>
      <c r="C18" s="46">
        <f>'G-1'!C18+'G-3'!C18+'G-4'!C18</f>
        <v>311</v>
      </c>
      <c r="D18" s="46">
        <f>'G-1'!D18+'G-3'!D18+'G-4'!D18</f>
        <v>25</v>
      </c>
      <c r="E18" s="46">
        <f>'G-1'!E18+'G-3'!E18+'G-4'!E18</f>
        <v>4</v>
      </c>
      <c r="F18" s="6">
        <f t="shared" si="0"/>
        <v>414</v>
      </c>
      <c r="G18" s="2">
        <f t="shared" si="3"/>
        <v>1636</v>
      </c>
      <c r="H18" s="19" t="s">
        <v>20</v>
      </c>
      <c r="I18" s="46">
        <f>'G-1'!I18+'G-3'!I18+'G-4'!I18</f>
        <v>25</v>
      </c>
      <c r="J18" s="46">
        <f>'G-1'!J18+'G-3'!J18+'G-4'!J18</f>
        <v>226</v>
      </c>
      <c r="K18" s="46">
        <f>'G-1'!K18+'G-3'!K18+'G-4'!K18</f>
        <v>19</v>
      </c>
      <c r="L18" s="46">
        <f>'G-1'!L18+'G-3'!L18+'G-4'!L18</f>
        <v>7</v>
      </c>
      <c r="M18" s="6">
        <f t="shared" si="1"/>
        <v>294</v>
      </c>
      <c r="N18" s="2">
        <f t="shared" si="4"/>
        <v>1325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76</v>
      </c>
      <c r="C19" s="47">
        <f>'G-1'!C19+'G-3'!C19+'G-4'!C19</f>
        <v>344</v>
      </c>
      <c r="D19" s="47">
        <f>'G-1'!D19+'G-3'!D19+'G-4'!D19</f>
        <v>22</v>
      </c>
      <c r="E19" s="47">
        <f>'G-1'!E19+'G-3'!E19+'G-4'!E19</f>
        <v>4</v>
      </c>
      <c r="F19" s="7">
        <f t="shared" si="0"/>
        <v>436</v>
      </c>
      <c r="G19" s="3">
        <f t="shared" si="3"/>
        <v>1666</v>
      </c>
      <c r="H19" s="20" t="s">
        <v>22</v>
      </c>
      <c r="I19" s="46">
        <f>'G-1'!I19+'G-3'!I19+'G-4'!I19</f>
        <v>19</v>
      </c>
      <c r="J19" s="46">
        <f>'G-1'!J19+'G-3'!J19+'G-4'!J19</f>
        <v>144</v>
      </c>
      <c r="K19" s="46">
        <f>'G-1'!K19+'G-3'!K19+'G-4'!K19</f>
        <v>20</v>
      </c>
      <c r="L19" s="46">
        <f>'G-1'!L19+'G-3'!L19+'G-4'!L19</f>
        <v>1</v>
      </c>
      <c r="M19" s="6">
        <f t="shared" si="1"/>
        <v>196</v>
      </c>
      <c r="N19" s="2">
        <f>M16+M17+M18+M19</f>
        <v>1152.5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92</v>
      </c>
      <c r="C20" s="45">
        <f>'G-1'!C20+'G-3'!C20+'G-4'!C20</f>
        <v>333</v>
      </c>
      <c r="D20" s="45">
        <f>'G-1'!D20+'G-3'!D20+'G-4'!D20</f>
        <v>24</v>
      </c>
      <c r="E20" s="45">
        <f>'G-1'!E20+'G-3'!E20+'G-4'!E20</f>
        <v>3</v>
      </c>
      <c r="F20" s="8">
        <f t="shared" si="0"/>
        <v>434.5</v>
      </c>
      <c r="G20" s="35"/>
      <c r="H20" s="19" t="s">
        <v>24</v>
      </c>
      <c r="I20" s="46">
        <f>'G-1'!I20+'G-3'!I20+'G-4'!I20</f>
        <v>15</v>
      </c>
      <c r="J20" s="46">
        <f>'G-1'!J20+'G-3'!J20+'G-4'!J20</f>
        <v>153</v>
      </c>
      <c r="K20" s="46">
        <f>'G-1'!K20+'G-3'!K20+'G-4'!K20</f>
        <v>14</v>
      </c>
      <c r="L20" s="46">
        <f>'G-1'!L20+'G-3'!L20+'G-4'!L20</f>
        <v>4</v>
      </c>
      <c r="M20" s="8">
        <f t="shared" si="1"/>
        <v>198.5</v>
      </c>
      <c r="N20" s="2">
        <f>M17+M18+M19+M20</f>
        <v>1004.5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102</v>
      </c>
      <c r="C21" s="45">
        <f>'G-1'!C21+'G-3'!C21+'G-4'!C21</f>
        <v>331</v>
      </c>
      <c r="D21" s="45">
        <f>'G-1'!D21+'G-3'!D21+'G-4'!D21</f>
        <v>20</v>
      </c>
      <c r="E21" s="45">
        <f>'G-1'!E21+'G-3'!E21+'G-4'!E21</f>
        <v>10</v>
      </c>
      <c r="F21" s="6">
        <f t="shared" si="0"/>
        <v>447</v>
      </c>
      <c r="G21" s="36"/>
      <c r="H21" s="20" t="s">
        <v>25</v>
      </c>
      <c r="I21" s="46">
        <f>'G-1'!I21+'G-3'!I21+'G-4'!I21</f>
        <v>15</v>
      </c>
      <c r="J21" s="46">
        <f>'G-1'!J21+'G-3'!J21+'G-4'!J21</f>
        <v>146</v>
      </c>
      <c r="K21" s="46">
        <f>'G-1'!K21+'G-3'!K21+'G-4'!K21</f>
        <v>12</v>
      </c>
      <c r="L21" s="46">
        <f>'G-1'!L21+'G-3'!L21+'G-4'!L21</f>
        <v>1</v>
      </c>
      <c r="M21" s="6">
        <f t="shared" si="1"/>
        <v>180</v>
      </c>
      <c r="N21" s="2">
        <f>M18+M19+M20+M21</f>
        <v>868.5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100</v>
      </c>
      <c r="C22" s="45">
        <f>'G-1'!C22+'G-3'!C22+'G-4'!C22</f>
        <v>307</v>
      </c>
      <c r="D22" s="45">
        <f>'G-1'!D22+'G-3'!D22+'G-4'!D22</f>
        <v>21</v>
      </c>
      <c r="E22" s="45">
        <f>'G-1'!E22+'G-3'!E22+'G-4'!E22</f>
        <v>6</v>
      </c>
      <c r="F22" s="6">
        <f t="shared" si="0"/>
        <v>414</v>
      </c>
      <c r="G22" s="2"/>
      <c r="H22" s="21" t="s">
        <v>26</v>
      </c>
      <c r="I22" s="46">
        <f>'G-1'!I22+'G-3'!I22+'G-4'!I22</f>
        <v>51</v>
      </c>
      <c r="J22" s="46">
        <f>'G-1'!J22+'G-3'!J22+'G-4'!J22</f>
        <v>294</v>
      </c>
      <c r="K22" s="46">
        <f>'G-1'!K22+'G-3'!K22+'G-4'!K22</f>
        <v>28</v>
      </c>
      <c r="L22" s="46">
        <f>'G-1'!L22+'G-3'!L22+'G-4'!L22</f>
        <v>7</v>
      </c>
      <c r="M22" s="6">
        <f t="shared" si="1"/>
        <v>393</v>
      </c>
      <c r="N22" s="3">
        <f>M19+M20+M21+M22</f>
        <v>967.5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1750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1816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1906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72</v>
      </c>
      <c r="D24" s="86"/>
      <c r="E24" s="86"/>
      <c r="F24" s="87" t="s">
        <v>65</v>
      </c>
      <c r="G24" s="88"/>
      <c r="H24" s="172"/>
      <c r="I24" s="173"/>
      <c r="J24" s="82" t="s">
        <v>72</v>
      </c>
      <c r="K24" s="86"/>
      <c r="L24" s="86"/>
      <c r="M24" s="87" t="s">
        <v>75</v>
      </c>
      <c r="N24" s="88"/>
      <c r="O24" s="172"/>
      <c r="P24" s="173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112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82 X CARRERA 42H</v>
      </c>
      <c r="D5" s="224"/>
      <c r="E5" s="224"/>
      <c r="F5" s="111"/>
      <c r="G5" s="112"/>
      <c r="H5" s="103" t="s">
        <v>53</v>
      </c>
      <c r="I5" s="225">
        <f>'G-1'!L5</f>
        <v>1349</v>
      </c>
      <c r="J5" s="225"/>
    </row>
    <row r="6" spans="1:10" x14ac:dyDescent="0.2">
      <c r="A6" s="181" t="s">
        <v>113</v>
      </c>
      <c r="B6" s="181"/>
      <c r="C6" s="226" t="s">
        <v>142</v>
      </c>
      <c r="D6" s="226"/>
      <c r="E6" s="226"/>
      <c r="F6" s="111"/>
      <c r="G6" s="112"/>
      <c r="H6" s="103" t="s">
        <v>58</v>
      </c>
      <c r="I6" s="227">
        <f>'G-1'!S6</f>
        <v>44097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124</v>
      </c>
      <c r="B10" s="240">
        <v>2</v>
      </c>
      <c r="C10" s="122"/>
      <c r="D10" s="123" t="s">
        <v>125</v>
      </c>
      <c r="E10" s="75">
        <v>5</v>
      </c>
      <c r="F10" s="75">
        <v>35</v>
      </c>
      <c r="G10" s="75">
        <v>0</v>
      </c>
      <c r="H10" s="75">
        <v>1</v>
      </c>
      <c r="I10" s="75">
        <f>E10*0.5+F10+G10*2+H10*2.5</f>
        <v>40</v>
      </c>
      <c r="J10" s="124">
        <f>IF(I10=0,"0,00",I10/SUM(I10:I12)*100)</f>
        <v>8.2219938335046248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109</v>
      </c>
      <c r="F11" s="126">
        <v>320</v>
      </c>
      <c r="G11" s="126">
        <v>22</v>
      </c>
      <c r="H11" s="126">
        <v>9</v>
      </c>
      <c r="I11" s="126">
        <f t="shared" ref="I11:I45" si="0">E11*0.5+F11+G11*2+H11*2.5</f>
        <v>441</v>
      </c>
      <c r="J11" s="127">
        <f>IF(I11=0,"0,00",I11/SUM(I10:I12)*100)</f>
        <v>90.647482014388487</v>
      </c>
    </row>
    <row r="12" spans="1:10" x14ac:dyDescent="0.2">
      <c r="A12" s="238"/>
      <c r="B12" s="241"/>
      <c r="C12" s="128" t="s">
        <v>137</v>
      </c>
      <c r="D12" s="129" t="s">
        <v>128</v>
      </c>
      <c r="E12" s="74">
        <v>1</v>
      </c>
      <c r="F12" s="74">
        <v>5</v>
      </c>
      <c r="G12" s="74">
        <v>0</v>
      </c>
      <c r="H12" s="74">
        <v>0</v>
      </c>
      <c r="I12" s="130">
        <f t="shared" si="0"/>
        <v>5.5</v>
      </c>
      <c r="J12" s="131">
        <f>IF(I12=0,"0,00",I12/SUM(I10:I12)*100)</f>
        <v>1.1305241521068858</v>
      </c>
    </row>
    <row r="13" spans="1:10" x14ac:dyDescent="0.2">
      <c r="A13" s="238"/>
      <c r="B13" s="241"/>
      <c r="C13" s="132"/>
      <c r="D13" s="123" t="s">
        <v>125</v>
      </c>
      <c r="E13" s="75">
        <v>5</v>
      </c>
      <c r="F13" s="75">
        <v>25</v>
      </c>
      <c r="G13" s="75">
        <v>0</v>
      </c>
      <c r="H13" s="75">
        <v>0</v>
      </c>
      <c r="I13" s="75">
        <f t="shared" si="0"/>
        <v>27.5</v>
      </c>
      <c r="J13" s="124">
        <f>IF(I13=0,"0,00",I13/SUM(I13:I15)*100)</f>
        <v>9.105960264900661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30</v>
      </c>
      <c r="F14" s="126">
        <v>216</v>
      </c>
      <c r="G14" s="126">
        <v>18</v>
      </c>
      <c r="H14" s="126">
        <v>3</v>
      </c>
      <c r="I14" s="126">
        <f t="shared" si="0"/>
        <v>274.5</v>
      </c>
      <c r="J14" s="127">
        <f>IF(I14=0,"0,00",I14/SUM(I13:I15)*100)</f>
        <v>90.894039735099341</v>
      </c>
    </row>
    <row r="15" spans="1:10" x14ac:dyDescent="0.2">
      <c r="A15" s="238"/>
      <c r="B15" s="241"/>
      <c r="C15" s="128" t="s">
        <v>73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125</v>
      </c>
      <c r="E16" s="75">
        <v>8</v>
      </c>
      <c r="F16" s="75">
        <v>20</v>
      </c>
      <c r="G16" s="75">
        <v>0</v>
      </c>
      <c r="H16" s="75">
        <v>0</v>
      </c>
      <c r="I16" s="75">
        <f t="shared" si="0"/>
        <v>24</v>
      </c>
      <c r="J16" s="124">
        <f>IF(I16=0,"0,00",I16/SUM(I16:I18)*100)</f>
        <v>4.1166380789022305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151</v>
      </c>
      <c r="F17" s="126">
        <v>415</v>
      </c>
      <c r="G17" s="126">
        <v>18</v>
      </c>
      <c r="H17" s="126">
        <v>9</v>
      </c>
      <c r="I17" s="126">
        <f t="shared" si="0"/>
        <v>549</v>
      </c>
      <c r="J17" s="127">
        <f>IF(I17=0,"0,00",I17/SUM(I16:I18)*100)</f>
        <v>94.168096054888508</v>
      </c>
    </row>
    <row r="18" spans="1:10" x14ac:dyDescent="0.2">
      <c r="A18" s="239"/>
      <c r="B18" s="242"/>
      <c r="C18" s="160" t="s">
        <v>76</v>
      </c>
      <c r="D18" s="129" t="s">
        <v>128</v>
      </c>
      <c r="E18" s="74">
        <v>5</v>
      </c>
      <c r="F18" s="74">
        <v>5</v>
      </c>
      <c r="G18" s="74">
        <v>0</v>
      </c>
      <c r="H18" s="74">
        <v>1</v>
      </c>
      <c r="I18" s="130">
        <f t="shared" si="0"/>
        <v>10</v>
      </c>
      <c r="J18" s="131">
        <f>IF(I18=0,"0,00",I18/SUM(I16:I18)*100)</f>
        <v>1.7152658662092626</v>
      </c>
    </row>
    <row r="19" spans="1:10" x14ac:dyDescent="0.2">
      <c r="A19" s="237" t="s">
        <v>131</v>
      </c>
      <c r="B19" s="240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/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/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/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 t="s">
        <v>132</v>
      </c>
      <c r="B28" s="240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18</v>
      </c>
      <c r="F29" s="126">
        <v>67</v>
      </c>
      <c r="G29" s="126">
        <v>0</v>
      </c>
      <c r="H29" s="126">
        <v>1</v>
      </c>
      <c r="I29" s="126">
        <f t="shared" si="0"/>
        <v>78.5</v>
      </c>
      <c r="J29" s="127">
        <f>IF(I29=0,"0,00",I29/SUM(I28:I30)*100)</f>
        <v>39.746835443037973</v>
      </c>
    </row>
    <row r="30" spans="1:10" x14ac:dyDescent="0.2">
      <c r="A30" s="238"/>
      <c r="B30" s="241"/>
      <c r="C30" s="128" t="s">
        <v>83</v>
      </c>
      <c r="D30" s="129" t="s">
        <v>128</v>
      </c>
      <c r="E30" s="74">
        <v>15</v>
      </c>
      <c r="F30" s="74">
        <v>76</v>
      </c>
      <c r="G30" s="74">
        <v>14</v>
      </c>
      <c r="H30" s="74">
        <v>3</v>
      </c>
      <c r="I30" s="130">
        <f t="shared" si="0"/>
        <v>119</v>
      </c>
      <c r="J30" s="131">
        <f>IF(I30=0,"0,00",I30/SUM(I28:I30)*100)</f>
        <v>60.253164556962027</v>
      </c>
    </row>
    <row r="31" spans="1:10" x14ac:dyDescent="0.2">
      <c r="A31" s="238"/>
      <c r="B31" s="24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9</v>
      </c>
      <c r="F32" s="126">
        <v>41</v>
      </c>
      <c r="G32" s="126">
        <v>0</v>
      </c>
      <c r="H32" s="126">
        <v>1</v>
      </c>
      <c r="I32" s="126">
        <f t="shared" si="0"/>
        <v>48</v>
      </c>
      <c r="J32" s="127">
        <f>IF(I32=0,"0,00",I32/SUM(I31:I33)*100)</f>
        <v>39.344262295081968</v>
      </c>
    </row>
    <row r="33" spans="1:10" x14ac:dyDescent="0.2">
      <c r="A33" s="238"/>
      <c r="B33" s="241"/>
      <c r="C33" s="128" t="s">
        <v>66</v>
      </c>
      <c r="D33" s="129" t="s">
        <v>128</v>
      </c>
      <c r="E33" s="74">
        <v>11</v>
      </c>
      <c r="F33" s="74">
        <v>50</v>
      </c>
      <c r="G33" s="74">
        <v>8</v>
      </c>
      <c r="H33" s="74">
        <v>1</v>
      </c>
      <c r="I33" s="130">
        <f t="shared" si="0"/>
        <v>74</v>
      </c>
      <c r="J33" s="131">
        <f>IF(I33=0,"0,00",I33/SUM(I31:I33)*100)</f>
        <v>60.655737704918032</v>
      </c>
    </row>
    <row r="34" spans="1:10" x14ac:dyDescent="0.2">
      <c r="A34" s="238"/>
      <c r="B34" s="24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20</v>
      </c>
      <c r="F35" s="126">
        <v>65</v>
      </c>
      <c r="G35" s="126">
        <v>0</v>
      </c>
      <c r="H35" s="126">
        <v>1</v>
      </c>
      <c r="I35" s="126">
        <f t="shared" si="0"/>
        <v>77.5</v>
      </c>
      <c r="J35" s="127">
        <f>IF(I35=0,"0,00",I35/SUM(I34:I36)*100)</f>
        <v>34.753363228699556</v>
      </c>
    </row>
    <row r="36" spans="1:10" x14ac:dyDescent="0.2">
      <c r="A36" s="239"/>
      <c r="B36" s="242"/>
      <c r="C36" s="133" t="s">
        <v>85</v>
      </c>
      <c r="D36" s="129" t="s">
        <v>128</v>
      </c>
      <c r="E36" s="74">
        <v>29</v>
      </c>
      <c r="F36" s="74">
        <v>93</v>
      </c>
      <c r="G36" s="74">
        <v>19</v>
      </c>
      <c r="H36" s="74">
        <v>0</v>
      </c>
      <c r="I36" s="130">
        <f t="shared" si="0"/>
        <v>145.5</v>
      </c>
      <c r="J36" s="131">
        <f>IF(I36=0,"0,00",I36/SUM(I34:I36)*100)</f>
        <v>65.246636771300444</v>
      </c>
    </row>
    <row r="37" spans="1:10" x14ac:dyDescent="0.2">
      <c r="A37" s="237" t="s">
        <v>133</v>
      </c>
      <c r="B37" s="240">
        <v>1</v>
      </c>
      <c r="C37" s="134"/>
      <c r="D37" s="123" t="s">
        <v>125</v>
      </c>
      <c r="E37" s="75">
        <v>0</v>
      </c>
      <c r="F37" s="75">
        <v>4</v>
      </c>
      <c r="G37" s="75">
        <v>0</v>
      </c>
      <c r="H37" s="75">
        <v>0</v>
      </c>
      <c r="I37" s="75">
        <f t="shared" si="0"/>
        <v>4</v>
      </c>
      <c r="J37" s="124">
        <f>IF(I37=0,"0,00",I37/SUM(I37:I39)*100)</f>
        <v>3.2921810699588478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19</v>
      </c>
      <c r="F38" s="126">
        <v>80</v>
      </c>
      <c r="G38" s="126">
        <v>14</v>
      </c>
      <c r="H38" s="126">
        <v>0</v>
      </c>
      <c r="I38" s="126">
        <f t="shared" si="0"/>
        <v>117.5</v>
      </c>
      <c r="J38" s="127">
        <f>IF(I38=0,"0,00",I38/SUM(I37:I39)*100)</f>
        <v>96.707818930041157</v>
      </c>
    </row>
    <row r="39" spans="1:10" x14ac:dyDescent="0.2">
      <c r="A39" s="238"/>
      <c r="B39" s="241"/>
      <c r="C39" s="128" t="s">
        <v>138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75">
        <v>1</v>
      </c>
      <c r="F40" s="75">
        <v>8</v>
      </c>
      <c r="G40" s="75">
        <v>0</v>
      </c>
      <c r="H40" s="75">
        <v>0</v>
      </c>
      <c r="I40" s="75">
        <f t="shared" si="0"/>
        <v>8.5</v>
      </c>
      <c r="J40" s="124">
        <f>IF(I40=0,"0,00",I40/SUM(I40:I42)*100)</f>
        <v>5.7046979865771812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10</v>
      </c>
      <c r="F41" s="126">
        <v>100</v>
      </c>
      <c r="G41" s="126">
        <v>14</v>
      </c>
      <c r="H41" s="126">
        <v>3</v>
      </c>
      <c r="I41" s="126">
        <f t="shared" si="0"/>
        <v>140.5</v>
      </c>
      <c r="J41" s="127">
        <f>IF(I41=0,"0,00",I41/SUM(I40:I42)*100)</f>
        <v>94.295302013422827</v>
      </c>
    </row>
    <row r="42" spans="1:10" x14ac:dyDescent="0.2">
      <c r="A42" s="238"/>
      <c r="B42" s="241"/>
      <c r="C42" s="128" t="s">
        <v>139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75">
        <v>2</v>
      </c>
      <c r="F43" s="75">
        <v>6</v>
      </c>
      <c r="G43" s="75">
        <v>0</v>
      </c>
      <c r="H43" s="75">
        <v>0</v>
      </c>
      <c r="I43" s="75">
        <f t="shared" si="0"/>
        <v>7</v>
      </c>
      <c r="J43" s="124">
        <f>IF(I43=0,"0,00",I43/SUM(I43:I45)*100)</f>
        <v>4.3209876543209873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31</v>
      </c>
      <c r="F44" s="126">
        <v>108</v>
      </c>
      <c r="G44" s="126">
        <v>12</v>
      </c>
      <c r="H44" s="126">
        <v>3</v>
      </c>
      <c r="I44" s="126">
        <f t="shared" si="0"/>
        <v>155</v>
      </c>
      <c r="J44" s="127">
        <f>IF(I44=0,"0,00",I44/SUM(I43:I45)*100)</f>
        <v>95.679012345679013</v>
      </c>
    </row>
    <row r="45" spans="1:10" x14ac:dyDescent="0.2">
      <c r="A45" s="239"/>
      <c r="B45" s="242"/>
      <c r="C45" s="133" t="s">
        <v>71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S20" sqref="S20"/>
    </sheetView>
  </sheetViews>
  <sheetFormatPr baseColWidth="10" defaultRowHeight="12.75" x14ac:dyDescent="0.2"/>
  <cols>
    <col min="2" max="3" width="5" customWidth="1"/>
    <col min="4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6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" customWidth="1"/>
    <col min="22" max="25" width="4.7109375" customWidth="1"/>
    <col min="26" max="26" width="5.140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6" t="s">
        <v>98</v>
      </c>
      <c r="D8" s="246"/>
      <c r="E8" s="246"/>
      <c r="F8" s="246"/>
      <c r="G8" s="246"/>
      <c r="H8" s="246"/>
      <c r="I8" s="92"/>
      <c r="J8" s="92"/>
      <c r="K8" s="92"/>
      <c r="L8" s="245" t="s">
        <v>99</v>
      </c>
      <c r="M8" s="245"/>
      <c r="N8" s="245"/>
      <c r="O8" s="246" t="str">
        <f>'G-1'!D5</f>
        <v>CALLE 82 X CARRERA 42H</v>
      </c>
      <c r="P8" s="246"/>
      <c r="Q8" s="246"/>
      <c r="R8" s="246"/>
      <c r="S8" s="246"/>
      <c r="T8" s="92"/>
      <c r="U8" s="92"/>
      <c r="V8" s="245" t="s">
        <v>100</v>
      </c>
      <c r="W8" s="245"/>
      <c r="X8" s="245"/>
      <c r="Y8" s="246">
        <f>'G-1'!L5</f>
        <v>1349</v>
      </c>
      <c r="Z8" s="246"/>
      <c r="AA8" s="246"/>
      <c r="AB8" s="92"/>
      <c r="AC8" s="92"/>
      <c r="AD8" s="92"/>
      <c r="AE8" s="92"/>
      <c r="AF8" s="92"/>
      <c r="AG8" s="92"/>
      <c r="AH8" s="245" t="s">
        <v>101</v>
      </c>
      <c r="AI8" s="245"/>
      <c r="AJ8" s="249">
        <f>'G-1'!S6</f>
        <v>44097</v>
      </c>
      <c r="AK8" s="249"/>
      <c r="AL8" s="249"/>
      <c r="AM8" s="24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47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135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0" t="s">
        <v>103</v>
      </c>
      <c r="U12" s="25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1067</v>
      </c>
      <c r="AV12" s="97">
        <f t="shared" si="0"/>
        <v>1052</v>
      </c>
      <c r="AW12" s="97">
        <f t="shared" si="0"/>
        <v>1032.5</v>
      </c>
      <c r="AX12" s="97">
        <f t="shared" si="0"/>
        <v>1030.5</v>
      </c>
      <c r="AY12" s="97">
        <f t="shared" si="0"/>
        <v>978</v>
      </c>
      <c r="AZ12" s="97">
        <f t="shared" si="0"/>
        <v>980</v>
      </c>
      <c r="BA12" s="97">
        <f t="shared" si="0"/>
        <v>982</v>
      </c>
      <c r="BB12" s="97"/>
      <c r="BC12" s="97"/>
      <c r="BD12" s="97"/>
      <c r="BE12" s="97">
        <f t="shared" ref="BE12:BQ12" si="1">P14</f>
        <v>1126.5</v>
      </c>
      <c r="BF12" s="97">
        <f t="shared" si="1"/>
        <v>1110</v>
      </c>
      <c r="BG12" s="97">
        <f t="shared" si="1"/>
        <v>1145</v>
      </c>
      <c r="BH12" s="97">
        <f t="shared" si="1"/>
        <v>1149</v>
      </c>
      <c r="BI12" s="97">
        <f t="shared" si="1"/>
        <v>1106.5</v>
      </c>
      <c r="BJ12" s="97">
        <f t="shared" si="1"/>
        <v>1060.5</v>
      </c>
      <c r="BK12" s="97">
        <f t="shared" si="1"/>
        <v>950</v>
      </c>
      <c r="BL12" s="97">
        <f t="shared" si="1"/>
        <v>878</v>
      </c>
      <c r="BM12" s="97">
        <f t="shared" si="1"/>
        <v>813</v>
      </c>
      <c r="BN12" s="97">
        <f t="shared" si="1"/>
        <v>655.5</v>
      </c>
      <c r="BO12" s="97">
        <f t="shared" si="1"/>
        <v>521</v>
      </c>
      <c r="BP12" s="97">
        <f t="shared" si="1"/>
        <v>437</v>
      </c>
      <c r="BQ12" s="97">
        <f t="shared" si="1"/>
        <v>450.5</v>
      </c>
      <c r="BR12" s="97"/>
      <c r="BS12" s="97"/>
      <c r="BT12" s="97"/>
      <c r="BU12" s="97">
        <f t="shared" ref="BU12:CC12" si="2">AG14</f>
        <v>1123</v>
      </c>
      <c r="BV12" s="97">
        <f t="shared" si="2"/>
        <v>874.5</v>
      </c>
      <c r="BW12" s="97">
        <f t="shared" si="2"/>
        <v>583</v>
      </c>
      <c r="BX12" s="97">
        <f t="shared" si="2"/>
        <v>300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262</v>
      </c>
      <c r="C13" s="149">
        <f>'G-1'!F11</f>
        <v>273.5</v>
      </c>
      <c r="D13" s="149">
        <f>'G-1'!F12</f>
        <v>267</v>
      </c>
      <c r="E13" s="149">
        <f>'G-1'!F13</f>
        <v>264.5</v>
      </c>
      <c r="F13" s="149">
        <f>'G-1'!F14</f>
        <v>247</v>
      </c>
      <c r="G13" s="149">
        <f>'G-1'!F15</f>
        <v>254</v>
      </c>
      <c r="H13" s="149">
        <f>'G-1'!F16</f>
        <v>265</v>
      </c>
      <c r="I13" s="149">
        <f>'G-1'!F17</f>
        <v>212</v>
      </c>
      <c r="J13" s="149">
        <f>'G-1'!F18</f>
        <v>249</v>
      </c>
      <c r="K13" s="149">
        <f>'G-1'!F19</f>
        <v>256</v>
      </c>
      <c r="L13" s="150"/>
      <c r="M13" s="149">
        <f>'G-1'!F20</f>
        <v>288.5</v>
      </c>
      <c r="N13" s="149">
        <f>'G-1'!F21</f>
        <v>290</v>
      </c>
      <c r="O13" s="149">
        <f>'G-1'!F22</f>
        <v>260.5</v>
      </c>
      <c r="P13" s="149">
        <f>'G-1'!M10</f>
        <v>287.5</v>
      </c>
      <c r="Q13" s="149">
        <f>'G-1'!M11</f>
        <v>272</v>
      </c>
      <c r="R13" s="149">
        <f>'G-1'!M12</f>
        <v>325</v>
      </c>
      <c r="S13" s="149">
        <f>'G-1'!M13</f>
        <v>264.5</v>
      </c>
      <c r="T13" s="149">
        <f>'G-1'!M14</f>
        <v>245</v>
      </c>
      <c r="U13" s="149">
        <f>'G-1'!M15</f>
        <v>226</v>
      </c>
      <c r="V13" s="149">
        <f>'G-1'!M16</f>
        <v>214.5</v>
      </c>
      <c r="W13" s="149">
        <f>'G-1'!M17</f>
        <v>192.5</v>
      </c>
      <c r="X13" s="149">
        <f>'G-1'!M18</f>
        <v>180</v>
      </c>
      <c r="Y13" s="149">
        <f>'G-1'!M19</f>
        <v>68.5</v>
      </c>
      <c r="Z13" s="149">
        <f>'G-1'!M20</f>
        <v>80</v>
      </c>
      <c r="AA13" s="149">
        <f>'G-1'!M21</f>
        <v>108.5</v>
      </c>
      <c r="AB13" s="149">
        <f>'G-1'!M22</f>
        <v>193.5</v>
      </c>
      <c r="AC13" s="150"/>
      <c r="AD13" s="149">
        <f>'G-1'!T10</f>
        <v>248.5</v>
      </c>
      <c r="AE13" s="149">
        <f>'G-1'!T11</f>
        <v>291.5</v>
      </c>
      <c r="AF13" s="149">
        <f>'G-1'!T12</f>
        <v>283</v>
      </c>
      <c r="AG13" s="149">
        <f>'G-1'!T13</f>
        <v>300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1067</v>
      </c>
      <c r="F14" s="149">
        <f t="shared" ref="F14:K14" si="3">C13+D13+E13+F13</f>
        <v>1052</v>
      </c>
      <c r="G14" s="149">
        <f t="shared" si="3"/>
        <v>1032.5</v>
      </c>
      <c r="H14" s="149">
        <f t="shared" si="3"/>
        <v>1030.5</v>
      </c>
      <c r="I14" s="149">
        <f t="shared" si="3"/>
        <v>978</v>
      </c>
      <c r="J14" s="149">
        <f t="shared" si="3"/>
        <v>980</v>
      </c>
      <c r="K14" s="149">
        <f t="shared" si="3"/>
        <v>982</v>
      </c>
      <c r="L14" s="150"/>
      <c r="M14" s="149"/>
      <c r="N14" s="149"/>
      <c r="O14" s="149"/>
      <c r="P14" s="149">
        <f>M13+N13+O13+P13</f>
        <v>1126.5</v>
      </c>
      <c r="Q14" s="149">
        <f t="shared" ref="Q14:AB14" si="4">N13+O13+P13+Q13</f>
        <v>1110</v>
      </c>
      <c r="R14" s="149">
        <f t="shared" si="4"/>
        <v>1145</v>
      </c>
      <c r="S14" s="149">
        <f t="shared" si="4"/>
        <v>1149</v>
      </c>
      <c r="T14" s="149">
        <f t="shared" si="4"/>
        <v>1106.5</v>
      </c>
      <c r="U14" s="149">
        <f t="shared" si="4"/>
        <v>1060.5</v>
      </c>
      <c r="V14" s="149">
        <f t="shared" si="4"/>
        <v>950</v>
      </c>
      <c r="W14" s="149">
        <f t="shared" si="4"/>
        <v>878</v>
      </c>
      <c r="X14" s="149">
        <f t="shared" si="4"/>
        <v>813</v>
      </c>
      <c r="Y14" s="149">
        <f t="shared" si="4"/>
        <v>655.5</v>
      </c>
      <c r="Z14" s="149">
        <f t="shared" si="4"/>
        <v>521</v>
      </c>
      <c r="AA14" s="149">
        <f t="shared" si="4"/>
        <v>437</v>
      </c>
      <c r="AB14" s="149">
        <f t="shared" si="4"/>
        <v>450.5</v>
      </c>
      <c r="AC14" s="150"/>
      <c r="AD14" s="149"/>
      <c r="AE14" s="149"/>
      <c r="AF14" s="149"/>
      <c r="AG14" s="149">
        <f>AD13+AE13+AF13+AG13</f>
        <v>1123</v>
      </c>
      <c r="AH14" s="149">
        <f t="shared" ref="AH14:AO14" si="5">AE13+AF13+AG13+AH13</f>
        <v>874.5</v>
      </c>
      <c r="AI14" s="149">
        <f t="shared" si="5"/>
        <v>583</v>
      </c>
      <c r="AJ14" s="149">
        <f t="shared" si="5"/>
        <v>300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8.2219938335046247E-2</v>
      </c>
      <c r="E15" s="152"/>
      <c r="F15" s="152" t="s">
        <v>108</v>
      </c>
      <c r="G15" s="153">
        <f>DIRECCIONALIDAD!J11/100</f>
        <v>0.90647482014388492</v>
      </c>
      <c r="H15" s="152"/>
      <c r="I15" s="152" t="s">
        <v>109</v>
      </c>
      <c r="J15" s="153">
        <f>DIRECCIONALIDAD!J12/100</f>
        <v>1.1305241521068859E-2</v>
      </c>
      <c r="K15" s="154"/>
      <c r="L15" s="148"/>
      <c r="M15" s="151"/>
      <c r="N15" s="152"/>
      <c r="O15" s="152" t="s">
        <v>107</v>
      </c>
      <c r="P15" s="153">
        <f>DIRECCIONALIDAD!J13/100</f>
        <v>9.1059602649006616E-2</v>
      </c>
      <c r="Q15" s="152"/>
      <c r="R15" s="152"/>
      <c r="S15" s="152"/>
      <c r="T15" s="152" t="s">
        <v>108</v>
      </c>
      <c r="U15" s="153">
        <f>DIRECCIONALIDAD!J14/100</f>
        <v>0.90894039735099341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4.1166380789022308E-2</v>
      </c>
      <c r="AG15" s="152"/>
      <c r="AH15" s="152"/>
      <c r="AI15" s="152"/>
      <c r="AJ15" s="152" t="s">
        <v>108</v>
      </c>
      <c r="AK15" s="153">
        <f>DIRECCIONALIDAD!J17/100</f>
        <v>0.94168096054888506</v>
      </c>
      <c r="AL15" s="152"/>
      <c r="AM15" s="152"/>
      <c r="AN15" s="152" t="s">
        <v>109</v>
      </c>
      <c r="AO15" s="155">
        <f>DIRECCIONALIDAD!J18/100</f>
        <v>1.7152658662092625E-2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140</v>
      </c>
      <c r="B16" s="162">
        <f>MAX(B14:K14)</f>
        <v>1067</v>
      </c>
      <c r="C16" s="152" t="s">
        <v>107</v>
      </c>
      <c r="D16" s="163">
        <f>+B16*D15</f>
        <v>87.72867420349435</v>
      </c>
      <c r="E16" s="152"/>
      <c r="F16" s="152" t="s">
        <v>108</v>
      </c>
      <c r="G16" s="163">
        <f>+B16*G15</f>
        <v>967.20863309352524</v>
      </c>
      <c r="H16" s="152"/>
      <c r="I16" s="152" t="s">
        <v>109</v>
      </c>
      <c r="J16" s="163">
        <f>+B16*J15</f>
        <v>12.062692702980472</v>
      </c>
      <c r="K16" s="154"/>
      <c r="L16" s="148"/>
      <c r="M16" s="162">
        <f>MAX(M14:AB14)</f>
        <v>1149</v>
      </c>
      <c r="N16" s="152"/>
      <c r="O16" s="152" t="s">
        <v>107</v>
      </c>
      <c r="P16" s="164">
        <f>+M16*P15</f>
        <v>104.6274834437086</v>
      </c>
      <c r="Q16" s="152"/>
      <c r="R16" s="152"/>
      <c r="S16" s="152"/>
      <c r="T16" s="152" t="s">
        <v>108</v>
      </c>
      <c r="U16" s="164">
        <f>+M16*U15</f>
        <v>1044.3725165562914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1123</v>
      </c>
      <c r="AE16" s="152" t="s">
        <v>107</v>
      </c>
      <c r="AF16" s="163">
        <f>+AD16*AF15</f>
        <v>46.229845626072056</v>
      </c>
      <c r="AG16" s="152"/>
      <c r="AH16" s="152"/>
      <c r="AI16" s="152"/>
      <c r="AJ16" s="152" t="s">
        <v>108</v>
      </c>
      <c r="AK16" s="163">
        <f>+AD16*AK15</f>
        <v>1057.5077186963979</v>
      </c>
      <c r="AL16" s="152"/>
      <c r="AM16" s="152"/>
      <c r="AN16" s="152" t="s">
        <v>109</v>
      </c>
      <c r="AO16" s="165">
        <f>+AD16*AO15</f>
        <v>19.262435677530018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7" t="s">
        <v>103</v>
      </c>
      <c r="U17" s="247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279</v>
      </c>
      <c r="AV19" s="101">
        <f t="shared" si="12"/>
        <v>275</v>
      </c>
      <c r="AW19" s="101">
        <f t="shared" si="12"/>
        <v>253.5</v>
      </c>
      <c r="AX19" s="101">
        <f t="shared" si="12"/>
        <v>250</v>
      </c>
      <c r="AY19" s="101">
        <f t="shared" si="12"/>
        <v>253.5</v>
      </c>
      <c r="AZ19" s="101">
        <f t="shared" si="12"/>
        <v>254.5</v>
      </c>
      <c r="BA19" s="101">
        <f t="shared" si="12"/>
        <v>269.5</v>
      </c>
      <c r="BB19" s="101"/>
      <c r="BC19" s="101"/>
      <c r="BD19" s="101"/>
      <c r="BE19" s="101">
        <f t="shared" ref="BE19:BQ19" si="13">P29</f>
        <v>259.5</v>
      </c>
      <c r="BF19" s="101">
        <f t="shared" si="13"/>
        <v>269.5</v>
      </c>
      <c r="BG19" s="101">
        <f t="shared" si="13"/>
        <v>256.5</v>
      </c>
      <c r="BH19" s="101">
        <f t="shared" si="13"/>
        <v>274</v>
      </c>
      <c r="BI19" s="101">
        <f t="shared" si="13"/>
        <v>270.5</v>
      </c>
      <c r="BJ19" s="101">
        <f t="shared" si="13"/>
        <v>254.5</v>
      </c>
      <c r="BK19" s="101">
        <f t="shared" si="13"/>
        <v>251</v>
      </c>
      <c r="BL19" s="101">
        <f t="shared" si="13"/>
        <v>225.5</v>
      </c>
      <c r="BM19" s="101">
        <f t="shared" si="13"/>
        <v>209</v>
      </c>
      <c r="BN19" s="101">
        <f t="shared" si="13"/>
        <v>217.5</v>
      </c>
      <c r="BO19" s="101">
        <f t="shared" si="13"/>
        <v>226</v>
      </c>
      <c r="BP19" s="101">
        <f t="shared" si="13"/>
        <v>212.5</v>
      </c>
      <c r="BQ19" s="101">
        <f t="shared" si="13"/>
        <v>280</v>
      </c>
      <c r="BR19" s="101"/>
      <c r="BS19" s="101"/>
      <c r="BT19" s="101"/>
      <c r="BU19" s="101">
        <f t="shared" ref="BU19:CC19" si="14">AG29</f>
        <v>325</v>
      </c>
      <c r="BV19" s="101">
        <f t="shared" si="14"/>
        <v>236.5</v>
      </c>
      <c r="BW19" s="101">
        <f t="shared" si="14"/>
        <v>162</v>
      </c>
      <c r="BX19" s="101">
        <f t="shared" si="14"/>
        <v>69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400</v>
      </c>
      <c r="AV20" s="92">
        <f t="shared" si="15"/>
        <v>423</v>
      </c>
      <c r="AW20" s="92">
        <f t="shared" si="15"/>
        <v>418.5</v>
      </c>
      <c r="AX20" s="92">
        <f t="shared" si="15"/>
        <v>412.5</v>
      </c>
      <c r="AY20" s="92">
        <f t="shared" si="15"/>
        <v>404.5</v>
      </c>
      <c r="AZ20" s="92">
        <f t="shared" si="15"/>
        <v>401.5</v>
      </c>
      <c r="BA20" s="92">
        <f t="shared" si="15"/>
        <v>414.5</v>
      </c>
      <c r="BB20" s="92"/>
      <c r="BC20" s="92"/>
      <c r="BD20" s="92"/>
      <c r="BE20" s="92">
        <f t="shared" ref="BE20:BQ20" si="16">P24</f>
        <v>366.5</v>
      </c>
      <c r="BF20" s="92">
        <f t="shared" si="16"/>
        <v>372</v>
      </c>
      <c r="BG20" s="92">
        <f t="shared" si="16"/>
        <v>390.5</v>
      </c>
      <c r="BH20" s="92">
        <f t="shared" si="16"/>
        <v>393</v>
      </c>
      <c r="BI20" s="92">
        <f t="shared" si="16"/>
        <v>378</v>
      </c>
      <c r="BJ20" s="92">
        <f t="shared" si="16"/>
        <v>375</v>
      </c>
      <c r="BK20" s="92">
        <f t="shared" si="16"/>
        <v>348</v>
      </c>
      <c r="BL20" s="92">
        <f t="shared" si="16"/>
        <v>323.5</v>
      </c>
      <c r="BM20" s="92">
        <f t="shared" si="16"/>
        <v>303</v>
      </c>
      <c r="BN20" s="92">
        <f t="shared" si="16"/>
        <v>279.5</v>
      </c>
      <c r="BO20" s="92">
        <f t="shared" si="16"/>
        <v>257.5</v>
      </c>
      <c r="BP20" s="92">
        <f t="shared" si="16"/>
        <v>219</v>
      </c>
      <c r="BQ20" s="92">
        <f t="shared" si="16"/>
        <v>237</v>
      </c>
      <c r="BR20" s="92"/>
      <c r="BS20" s="92"/>
      <c r="BT20" s="92"/>
      <c r="BU20" s="92">
        <f t="shared" ref="BU20:CC20" si="17">AG24</f>
        <v>458</v>
      </c>
      <c r="BV20" s="92">
        <f t="shared" si="17"/>
        <v>338.5</v>
      </c>
      <c r="BW20" s="92">
        <f t="shared" si="17"/>
        <v>223</v>
      </c>
      <c r="BX20" s="92">
        <f t="shared" si="17"/>
        <v>104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140</v>
      </c>
      <c r="B21" s="162">
        <f>MAX(B19:K19)</f>
        <v>0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0</v>
      </c>
      <c r="H21" s="152"/>
      <c r="I21" s="152" t="s">
        <v>109</v>
      </c>
      <c r="J21" s="163">
        <f>+B21*J20</f>
        <v>0</v>
      </c>
      <c r="K21" s="154"/>
      <c r="L21" s="148"/>
      <c r="M21" s="162">
        <f>MAX(M19:AB19)</f>
        <v>0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0</v>
      </c>
      <c r="V21" s="152"/>
      <c r="W21" s="152"/>
      <c r="X21" s="152"/>
      <c r="Y21" s="152" t="s">
        <v>109</v>
      </c>
      <c r="Z21" s="164">
        <f>+M21*Z20</f>
        <v>0</v>
      </c>
      <c r="AA21" s="152"/>
      <c r="AB21" s="154"/>
      <c r="AC21" s="148"/>
      <c r="AD21" s="162">
        <f>MAX(AD19:AO19)</f>
        <v>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0</v>
      </c>
      <c r="AL21" s="152"/>
      <c r="AM21" s="152"/>
      <c r="AN21" s="152" t="s">
        <v>109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7" t="s">
        <v>103</v>
      </c>
      <c r="U22" s="247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1746</v>
      </c>
      <c r="AV22" s="92">
        <f t="shared" si="18"/>
        <v>1750</v>
      </c>
      <c r="AW22" s="92">
        <f t="shared" si="18"/>
        <v>1704.5</v>
      </c>
      <c r="AX22" s="92">
        <f t="shared" si="18"/>
        <v>1693</v>
      </c>
      <c r="AY22" s="92">
        <f t="shared" si="18"/>
        <v>1636</v>
      </c>
      <c r="AZ22" s="92">
        <f t="shared" si="18"/>
        <v>1636</v>
      </c>
      <c r="BA22" s="92">
        <f t="shared" si="18"/>
        <v>1666</v>
      </c>
      <c r="BB22" s="92"/>
      <c r="BC22" s="92"/>
      <c r="BD22" s="92"/>
      <c r="BE22" s="92">
        <f t="shared" ref="BE22:BQ22" si="19">P34</f>
        <v>1752.5</v>
      </c>
      <c r="BF22" s="92">
        <f t="shared" si="19"/>
        <v>1751.5</v>
      </c>
      <c r="BG22" s="92">
        <f t="shared" si="19"/>
        <v>1792</v>
      </c>
      <c r="BH22" s="92">
        <f t="shared" si="19"/>
        <v>1816</v>
      </c>
      <c r="BI22" s="92">
        <f t="shared" si="19"/>
        <v>1755</v>
      </c>
      <c r="BJ22" s="92">
        <f t="shared" si="19"/>
        <v>1690</v>
      </c>
      <c r="BK22" s="92">
        <f t="shared" si="19"/>
        <v>1549</v>
      </c>
      <c r="BL22" s="92">
        <f t="shared" si="19"/>
        <v>1427</v>
      </c>
      <c r="BM22" s="92">
        <f t="shared" si="19"/>
        <v>1325</v>
      </c>
      <c r="BN22" s="92">
        <f t="shared" si="19"/>
        <v>1152.5</v>
      </c>
      <c r="BO22" s="92">
        <f t="shared" si="19"/>
        <v>1004.5</v>
      </c>
      <c r="BP22" s="92">
        <f t="shared" si="19"/>
        <v>868.5</v>
      </c>
      <c r="BQ22" s="92">
        <f t="shared" si="19"/>
        <v>967.5</v>
      </c>
      <c r="BR22" s="92"/>
      <c r="BS22" s="92"/>
      <c r="BT22" s="92"/>
      <c r="BU22" s="92">
        <f t="shared" ref="BU22:CC22" si="20">AG34</f>
        <v>1906</v>
      </c>
      <c r="BV22" s="92">
        <f t="shared" si="20"/>
        <v>1449.5</v>
      </c>
      <c r="BW22" s="92">
        <f t="shared" si="20"/>
        <v>968</v>
      </c>
      <c r="BX22" s="92">
        <f t="shared" si="20"/>
        <v>473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79.5</v>
      </c>
      <c r="C23" s="149">
        <f>'G-3'!F11</f>
        <v>101.5</v>
      </c>
      <c r="D23" s="149">
        <f>'G-3'!F12</f>
        <v>112</v>
      </c>
      <c r="E23" s="149">
        <f>'G-3'!F13</f>
        <v>107</v>
      </c>
      <c r="F23" s="149">
        <f>'G-3'!F14</f>
        <v>102.5</v>
      </c>
      <c r="G23" s="149">
        <f>'G-3'!F15</f>
        <v>97</v>
      </c>
      <c r="H23" s="149">
        <f>'G-3'!F16</f>
        <v>106</v>
      </c>
      <c r="I23" s="149">
        <f>'G-3'!F17</f>
        <v>99</v>
      </c>
      <c r="J23" s="149">
        <f>'G-3'!F18</f>
        <v>99.5</v>
      </c>
      <c r="K23" s="149">
        <f>'G-3'!F19</f>
        <v>110</v>
      </c>
      <c r="L23" s="150"/>
      <c r="M23" s="149">
        <f>'G-3'!F20</f>
        <v>82.5</v>
      </c>
      <c r="N23" s="149">
        <f>'G-3'!F21</f>
        <v>84</v>
      </c>
      <c r="O23" s="149">
        <f>'G-3'!F22</f>
        <v>100.5</v>
      </c>
      <c r="P23" s="149">
        <f>'G-3'!M10</f>
        <v>99.5</v>
      </c>
      <c r="Q23" s="149">
        <f>'G-3'!M11</f>
        <v>88</v>
      </c>
      <c r="R23" s="149">
        <f>'G-3'!M12</f>
        <v>102.5</v>
      </c>
      <c r="S23" s="149">
        <f>'G-3'!M13</f>
        <v>103</v>
      </c>
      <c r="T23" s="149">
        <f>'G-3'!M14</f>
        <v>84.5</v>
      </c>
      <c r="U23" s="149">
        <f>'G-3'!M15</f>
        <v>85</v>
      </c>
      <c r="V23" s="149">
        <f>'G-3'!M16</f>
        <v>75.5</v>
      </c>
      <c r="W23" s="149">
        <f>'G-3'!M17</f>
        <v>78.5</v>
      </c>
      <c r="X23" s="149">
        <f>'G-3'!M18</f>
        <v>64</v>
      </c>
      <c r="Y23" s="149">
        <f>'G-3'!M19</f>
        <v>61.5</v>
      </c>
      <c r="Z23" s="149">
        <f>'G-3'!M20</f>
        <v>53.5</v>
      </c>
      <c r="AA23" s="149">
        <f>'G-3'!M21</f>
        <v>40</v>
      </c>
      <c r="AB23" s="149">
        <f>'G-3'!M22</f>
        <v>82</v>
      </c>
      <c r="AC23" s="150"/>
      <c r="AD23" s="149">
        <f>'G-3'!T10</f>
        <v>119.5</v>
      </c>
      <c r="AE23" s="149">
        <f>'G-3'!T11</f>
        <v>115.5</v>
      </c>
      <c r="AF23" s="149">
        <f>'G-3'!T12</f>
        <v>119</v>
      </c>
      <c r="AG23" s="149">
        <f>'G-3'!T13</f>
        <v>104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400</v>
      </c>
      <c r="F24" s="149">
        <f t="shared" ref="F24:K24" si="21">C23+D23+E23+F23</f>
        <v>423</v>
      </c>
      <c r="G24" s="149">
        <f t="shared" si="21"/>
        <v>418.5</v>
      </c>
      <c r="H24" s="149">
        <f t="shared" si="21"/>
        <v>412.5</v>
      </c>
      <c r="I24" s="149">
        <f t="shared" si="21"/>
        <v>404.5</v>
      </c>
      <c r="J24" s="149">
        <f t="shared" si="21"/>
        <v>401.5</v>
      </c>
      <c r="K24" s="149">
        <f t="shared" si="21"/>
        <v>414.5</v>
      </c>
      <c r="L24" s="150"/>
      <c r="M24" s="149"/>
      <c r="N24" s="149"/>
      <c r="O24" s="149"/>
      <c r="P24" s="149">
        <f>M23+N23+O23+P23</f>
        <v>366.5</v>
      </c>
      <c r="Q24" s="149">
        <f t="shared" ref="Q24:AB24" si="22">N23+O23+P23+Q23</f>
        <v>372</v>
      </c>
      <c r="R24" s="149">
        <f t="shared" si="22"/>
        <v>390.5</v>
      </c>
      <c r="S24" s="149">
        <f t="shared" si="22"/>
        <v>393</v>
      </c>
      <c r="T24" s="149">
        <f t="shared" si="22"/>
        <v>378</v>
      </c>
      <c r="U24" s="149">
        <f t="shared" si="22"/>
        <v>375</v>
      </c>
      <c r="V24" s="149">
        <f t="shared" si="22"/>
        <v>348</v>
      </c>
      <c r="W24" s="149">
        <f t="shared" si="22"/>
        <v>323.5</v>
      </c>
      <c r="X24" s="149">
        <f t="shared" si="22"/>
        <v>303</v>
      </c>
      <c r="Y24" s="149">
        <f t="shared" si="22"/>
        <v>279.5</v>
      </c>
      <c r="Z24" s="149">
        <f t="shared" si="22"/>
        <v>257.5</v>
      </c>
      <c r="AA24" s="149">
        <f t="shared" si="22"/>
        <v>219</v>
      </c>
      <c r="AB24" s="149">
        <f t="shared" si="22"/>
        <v>237</v>
      </c>
      <c r="AC24" s="150"/>
      <c r="AD24" s="149"/>
      <c r="AE24" s="149"/>
      <c r="AF24" s="149"/>
      <c r="AG24" s="149">
        <f>AD23+AE23+AF23+AG23</f>
        <v>458</v>
      </c>
      <c r="AH24" s="149">
        <f t="shared" ref="AH24:AO24" si="23">AE23+AF23+AG23+AH23</f>
        <v>338.5</v>
      </c>
      <c r="AI24" s="149">
        <f t="shared" si="23"/>
        <v>223</v>
      </c>
      <c r="AJ24" s="149">
        <f t="shared" si="23"/>
        <v>104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0.39746835443037976</v>
      </c>
      <c r="H25" s="152"/>
      <c r="I25" s="152" t="s">
        <v>109</v>
      </c>
      <c r="J25" s="153">
        <f>DIRECCIONALIDAD!J30/100</f>
        <v>0.60253164556962024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0.39344262295081966</v>
      </c>
      <c r="V25" s="152"/>
      <c r="W25" s="152"/>
      <c r="X25" s="152"/>
      <c r="Y25" s="152" t="s">
        <v>109</v>
      </c>
      <c r="Z25" s="153">
        <f>DIRECCIONALIDAD!J33/100</f>
        <v>0.60655737704918034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0.34753363228699558</v>
      </c>
      <c r="AL25" s="152"/>
      <c r="AM25" s="152"/>
      <c r="AN25" s="152" t="s">
        <v>109</v>
      </c>
      <c r="AO25" s="153">
        <f>DIRECCIONALIDAD!J36/100</f>
        <v>0.65246636771300448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140</v>
      </c>
      <c r="B26" s="162">
        <f>MAX(B24:K24)</f>
        <v>423</v>
      </c>
      <c r="C26" s="152" t="s">
        <v>107</v>
      </c>
      <c r="D26" s="163">
        <f>+B26*D25</f>
        <v>0</v>
      </c>
      <c r="E26" s="152"/>
      <c r="F26" s="152" t="s">
        <v>108</v>
      </c>
      <c r="G26" s="163">
        <f>+B26*G25</f>
        <v>168.12911392405064</v>
      </c>
      <c r="H26" s="152"/>
      <c r="I26" s="152" t="s">
        <v>109</v>
      </c>
      <c r="J26" s="163">
        <f>+B26*J25</f>
        <v>254.87088607594936</v>
      </c>
      <c r="K26" s="154"/>
      <c r="L26" s="148"/>
      <c r="M26" s="162">
        <f>MAX(M24:AB24)</f>
        <v>393</v>
      </c>
      <c r="N26" s="152"/>
      <c r="O26" s="152" t="s">
        <v>107</v>
      </c>
      <c r="P26" s="164">
        <f>+M26*P25</f>
        <v>0</v>
      </c>
      <c r="Q26" s="152"/>
      <c r="R26" s="152"/>
      <c r="S26" s="152"/>
      <c r="T26" s="152" t="s">
        <v>108</v>
      </c>
      <c r="U26" s="164">
        <f>+M26*U25</f>
        <v>154.62295081967213</v>
      </c>
      <c r="V26" s="152"/>
      <c r="W26" s="152"/>
      <c r="X26" s="152"/>
      <c r="Y26" s="152" t="s">
        <v>109</v>
      </c>
      <c r="Z26" s="164">
        <f>+M26*Z25</f>
        <v>238.37704918032787</v>
      </c>
      <c r="AA26" s="152"/>
      <c r="AB26" s="154"/>
      <c r="AC26" s="148"/>
      <c r="AD26" s="162">
        <f>MAX(AD24:AO24)</f>
        <v>458</v>
      </c>
      <c r="AE26" s="152" t="s">
        <v>107</v>
      </c>
      <c r="AF26" s="163">
        <f>+AD26*AF25</f>
        <v>0</v>
      </c>
      <c r="AG26" s="152"/>
      <c r="AH26" s="152"/>
      <c r="AI26" s="152"/>
      <c r="AJ26" s="152" t="s">
        <v>108</v>
      </c>
      <c r="AK26" s="163">
        <f>+AD26*AK25</f>
        <v>159.17040358744399</v>
      </c>
      <c r="AL26" s="152"/>
      <c r="AM26" s="152"/>
      <c r="AN26" s="152" t="s">
        <v>109</v>
      </c>
      <c r="AO26" s="165">
        <f>+AD26*AO25</f>
        <v>298.82959641255604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7" t="s">
        <v>103</v>
      </c>
      <c r="U27" s="247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68.5</v>
      </c>
      <c r="C28" s="149">
        <f>'G-4'!F11</f>
        <v>76.5</v>
      </c>
      <c r="D28" s="149">
        <f>'G-4'!F12</f>
        <v>72</v>
      </c>
      <c r="E28" s="149">
        <f>'G-4'!F13</f>
        <v>62</v>
      </c>
      <c r="F28" s="149">
        <f>'G-4'!F14</f>
        <v>64.5</v>
      </c>
      <c r="G28" s="149">
        <f>'G-4'!F15</f>
        <v>55</v>
      </c>
      <c r="H28" s="149">
        <f>'G-4'!F16</f>
        <v>68.5</v>
      </c>
      <c r="I28" s="149">
        <f>'G-4'!F17</f>
        <v>65.5</v>
      </c>
      <c r="J28" s="149">
        <f>'G-4'!F18</f>
        <v>65.5</v>
      </c>
      <c r="K28" s="149">
        <f>'G-4'!F19</f>
        <v>70</v>
      </c>
      <c r="L28" s="150"/>
      <c r="M28" s="149">
        <f>'G-4'!F20</f>
        <v>63.5</v>
      </c>
      <c r="N28" s="149">
        <f>'G-4'!F21</f>
        <v>73</v>
      </c>
      <c r="O28" s="149">
        <f>'G-4'!F22</f>
        <v>53</v>
      </c>
      <c r="P28" s="149">
        <f>'G-4'!M10</f>
        <v>70</v>
      </c>
      <c r="Q28" s="149">
        <f>'G-4'!M11</f>
        <v>73.5</v>
      </c>
      <c r="R28" s="149">
        <f>'G-4'!M12</f>
        <v>60</v>
      </c>
      <c r="S28" s="149">
        <f>'G-4'!M13</f>
        <v>70.5</v>
      </c>
      <c r="T28" s="149">
        <f>'G-4'!M14</f>
        <v>66.5</v>
      </c>
      <c r="U28" s="149">
        <f>'G-4'!M15</f>
        <v>57.5</v>
      </c>
      <c r="V28" s="149">
        <f>'G-4'!M16</f>
        <v>56.5</v>
      </c>
      <c r="W28" s="149">
        <f>'G-4'!M17</f>
        <v>45</v>
      </c>
      <c r="X28" s="149">
        <f>'G-4'!M18</f>
        <v>50</v>
      </c>
      <c r="Y28" s="149">
        <f>'G-4'!M19</f>
        <v>66</v>
      </c>
      <c r="Z28" s="149">
        <f>'G-4'!M20</f>
        <v>65</v>
      </c>
      <c r="AA28" s="149">
        <f>'G-4'!M21</f>
        <v>31.5</v>
      </c>
      <c r="AB28" s="149">
        <f>'G-4'!M22</f>
        <v>117.5</v>
      </c>
      <c r="AC28" s="150"/>
      <c r="AD28" s="149">
        <f>'G-4'!T10</f>
        <v>88.5</v>
      </c>
      <c r="AE28" s="149">
        <f>'G-4'!T11</f>
        <v>74.5</v>
      </c>
      <c r="AF28" s="149">
        <f>'G-4'!T12</f>
        <v>93</v>
      </c>
      <c r="AG28" s="149">
        <f>'G-4'!T13</f>
        <v>69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279</v>
      </c>
      <c r="F29" s="149">
        <f t="shared" ref="F29:K29" si="24">C28+D28+E28+F28</f>
        <v>275</v>
      </c>
      <c r="G29" s="149">
        <f t="shared" si="24"/>
        <v>253.5</v>
      </c>
      <c r="H29" s="149">
        <f t="shared" si="24"/>
        <v>250</v>
      </c>
      <c r="I29" s="149">
        <f t="shared" si="24"/>
        <v>253.5</v>
      </c>
      <c r="J29" s="149">
        <f t="shared" si="24"/>
        <v>254.5</v>
      </c>
      <c r="K29" s="149">
        <f t="shared" si="24"/>
        <v>269.5</v>
      </c>
      <c r="L29" s="150"/>
      <c r="M29" s="149"/>
      <c r="N29" s="149"/>
      <c r="O29" s="149"/>
      <c r="P29" s="149">
        <f>M28+N28+O28+P28</f>
        <v>259.5</v>
      </c>
      <c r="Q29" s="149">
        <f t="shared" ref="Q29:AB29" si="25">N28+O28+P28+Q28</f>
        <v>269.5</v>
      </c>
      <c r="R29" s="149">
        <f t="shared" si="25"/>
        <v>256.5</v>
      </c>
      <c r="S29" s="149">
        <f t="shared" si="25"/>
        <v>274</v>
      </c>
      <c r="T29" s="149">
        <f t="shared" si="25"/>
        <v>270.5</v>
      </c>
      <c r="U29" s="149">
        <f t="shared" si="25"/>
        <v>254.5</v>
      </c>
      <c r="V29" s="149">
        <f t="shared" si="25"/>
        <v>251</v>
      </c>
      <c r="W29" s="149">
        <f t="shared" si="25"/>
        <v>225.5</v>
      </c>
      <c r="X29" s="149">
        <f t="shared" si="25"/>
        <v>209</v>
      </c>
      <c r="Y29" s="149">
        <f t="shared" si="25"/>
        <v>217.5</v>
      </c>
      <c r="Z29" s="149">
        <f t="shared" si="25"/>
        <v>226</v>
      </c>
      <c r="AA29" s="149">
        <f t="shared" si="25"/>
        <v>212.5</v>
      </c>
      <c r="AB29" s="149">
        <f t="shared" si="25"/>
        <v>280</v>
      </c>
      <c r="AC29" s="150"/>
      <c r="AD29" s="149"/>
      <c r="AE29" s="149"/>
      <c r="AF29" s="149"/>
      <c r="AG29" s="149">
        <f>AD28+AE28+AF28+AG28</f>
        <v>325</v>
      </c>
      <c r="AH29" s="149">
        <f t="shared" ref="AH29:AO29" si="26">AE28+AF28+AG28+AH28</f>
        <v>236.5</v>
      </c>
      <c r="AI29" s="149">
        <f t="shared" si="26"/>
        <v>162</v>
      </c>
      <c r="AJ29" s="149">
        <f t="shared" si="26"/>
        <v>69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3.292181069958848E-2</v>
      </c>
      <c r="E30" s="152"/>
      <c r="F30" s="152" t="s">
        <v>108</v>
      </c>
      <c r="G30" s="153">
        <f>DIRECCIONALIDAD!J38/100</f>
        <v>0.96707818930041156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5.7046979865771813E-2</v>
      </c>
      <c r="Q30" s="152"/>
      <c r="R30" s="152"/>
      <c r="S30" s="152"/>
      <c r="T30" s="152" t="s">
        <v>108</v>
      </c>
      <c r="U30" s="153">
        <f>DIRECCIONALIDAD!J41/100</f>
        <v>0.94295302013422821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4.3209876543209874E-2</v>
      </c>
      <c r="AG30" s="152"/>
      <c r="AH30" s="152"/>
      <c r="AI30" s="152"/>
      <c r="AJ30" s="152" t="s">
        <v>108</v>
      </c>
      <c r="AK30" s="153">
        <f>DIRECCIONALIDAD!J44/100</f>
        <v>0.95679012345679015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140</v>
      </c>
      <c r="B31" s="162">
        <f>MAX(B29:K29)</f>
        <v>279</v>
      </c>
      <c r="C31" s="152" t="s">
        <v>107</v>
      </c>
      <c r="D31" s="163">
        <f>+B31*D30</f>
        <v>9.1851851851851851</v>
      </c>
      <c r="E31" s="152"/>
      <c r="F31" s="152" t="s">
        <v>108</v>
      </c>
      <c r="G31" s="163">
        <f>+B31*G30</f>
        <v>269.81481481481484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280</v>
      </c>
      <c r="N31" s="152"/>
      <c r="O31" s="152" t="s">
        <v>107</v>
      </c>
      <c r="P31" s="164">
        <f>+M31*P30</f>
        <v>15.973154362416107</v>
      </c>
      <c r="Q31" s="152"/>
      <c r="R31" s="152"/>
      <c r="S31" s="152"/>
      <c r="T31" s="152" t="s">
        <v>108</v>
      </c>
      <c r="U31" s="164">
        <f>+M31*U30</f>
        <v>264.0268456375839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325</v>
      </c>
      <c r="AE31" s="152" t="s">
        <v>107</v>
      </c>
      <c r="AF31" s="163">
        <f>+AD31*AF30</f>
        <v>14.043209876543209</v>
      </c>
      <c r="AG31" s="152"/>
      <c r="AH31" s="152"/>
      <c r="AI31" s="152"/>
      <c r="AJ31" s="152" t="s">
        <v>108</v>
      </c>
      <c r="AK31" s="163">
        <f>+AD31*AK30</f>
        <v>310.95679012345681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7" t="s">
        <v>103</v>
      </c>
      <c r="U32" s="247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410</v>
      </c>
      <c r="C33" s="149">
        <f t="shared" ref="C33:K33" si="27">C13+C18+C23+C28</f>
        <v>451.5</v>
      </c>
      <c r="D33" s="149">
        <f t="shared" si="27"/>
        <v>451</v>
      </c>
      <c r="E33" s="149">
        <f t="shared" si="27"/>
        <v>433.5</v>
      </c>
      <c r="F33" s="149">
        <f t="shared" si="27"/>
        <v>414</v>
      </c>
      <c r="G33" s="149">
        <f t="shared" si="27"/>
        <v>406</v>
      </c>
      <c r="H33" s="149">
        <f t="shared" si="27"/>
        <v>439.5</v>
      </c>
      <c r="I33" s="149">
        <f t="shared" si="27"/>
        <v>376.5</v>
      </c>
      <c r="J33" s="149">
        <f t="shared" si="27"/>
        <v>414</v>
      </c>
      <c r="K33" s="149">
        <f t="shared" si="27"/>
        <v>436</v>
      </c>
      <c r="L33" s="150"/>
      <c r="M33" s="149">
        <f>M13+M18+M23+M28</f>
        <v>434.5</v>
      </c>
      <c r="N33" s="149">
        <f t="shared" ref="N33:AB33" si="28">N13+N18+N23+N28</f>
        <v>447</v>
      </c>
      <c r="O33" s="149">
        <f t="shared" si="28"/>
        <v>414</v>
      </c>
      <c r="P33" s="149">
        <f t="shared" si="28"/>
        <v>457</v>
      </c>
      <c r="Q33" s="149">
        <f t="shared" si="28"/>
        <v>433.5</v>
      </c>
      <c r="R33" s="149">
        <f t="shared" si="28"/>
        <v>487.5</v>
      </c>
      <c r="S33" s="149">
        <f t="shared" si="28"/>
        <v>438</v>
      </c>
      <c r="T33" s="149">
        <f t="shared" si="28"/>
        <v>396</v>
      </c>
      <c r="U33" s="149">
        <f t="shared" si="28"/>
        <v>368.5</v>
      </c>
      <c r="V33" s="149">
        <f t="shared" si="28"/>
        <v>346.5</v>
      </c>
      <c r="W33" s="149">
        <f t="shared" si="28"/>
        <v>316</v>
      </c>
      <c r="X33" s="149">
        <f t="shared" si="28"/>
        <v>294</v>
      </c>
      <c r="Y33" s="149">
        <f t="shared" si="28"/>
        <v>196</v>
      </c>
      <c r="Z33" s="149">
        <f t="shared" si="28"/>
        <v>198.5</v>
      </c>
      <c r="AA33" s="149">
        <f t="shared" si="28"/>
        <v>180</v>
      </c>
      <c r="AB33" s="149">
        <f t="shared" si="28"/>
        <v>393</v>
      </c>
      <c r="AC33" s="150"/>
      <c r="AD33" s="149">
        <f>AD13+AD18+AD23+AD28</f>
        <v>456.5</v>
      </c>
      <c r="AE33" s="149">
        <f t="shared" ref="AE33:AO33" si="29">AE13+AE18+AE23+AE28</f>
        <v>481.5</v>
      </c>
      <c r="AF33" s="149">
        <f t="shared" si="29"/>
        <v>495</v>
      </c>
      <c r="AG33" s="149">
        <f t="shared" si="29"/>
        <v>473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1746</v>
      </c>
      <c r="F34" s="149">
        <f t="shared" ref="F34:K34" si="30">C33+D33+E33+F33</f>
        <v>1750</v>
      </c>
      <c r="G34" s="149">
        <f t="shared" si="30"/>
        <v>1704.5</v>
      </c>
      <c r="H34" s="149">
        <f t="shared" si="30"/>
        <v>1693</v>
      </c>
      <c r="I34" s="149">
        <f t="shared" si="30"/>
        <v>1636</v>
      </c>
      <c r="J34" s="149">
        <f t="shared" si="30"/>
        <v>1636</v>
      </c>
      <c r="K34" s="149">
        <f t="shared" si="30"/>
        <v>1666</v>
      </c>
      <c r="L34" s="150"/>
      <c r="M34" s="149"/>
      <c r="N34" s="149"/>
      <c r="O34" s="149"/>
      <c r="P34" s="149">
        <f>M33+N33+O33+P33</f>
        <v>1752.5</v>
      </c>
      <c r="Q34" s="149">
        <f t="shared" ref="Q34:AB34" si="31">N33+O33+P33+Q33</f>
        <v>1751.5</v>
      </c>
      <c r="R34" s="149">
        <f t="shared" si="31"/>
        <v>1792</v>
      </c>
      <c r="S34" s="149">
        <f t="shared" si="31"/>
        <v>1816</v>
      </c>
      <c r="T34" s="149">
        <f t="shared" si="31"/>
        <v>1755</v>
      </c>
      <c r="U34" s="149">
        <f t="shared" si="31"/>
        <v>1690</v>
      </c>
      <c r="V34" s="149">
        <f t="shared" si="31"/>
        <v>1549</v>
      </c>
      <c r="W34" s="149">
        <f t="shared" si="31"/>
        <v>1427</v>
      </c>
      <c r="X34" s="149">
        <f t="shared" si="31"/>
        <v>1325</v>
      </c>
      <c r="Y34" s="149">
        <f t="shared" si="31"/>
        <v>1152.5</v>
      </c>
      <c r="Z34" s="149">
        <f t="shared" si="31"/>
        <v>1004.5</v>
      </c>
      <c r="AA34" s="149">
        <f t="shared" si="31"/>
        <v>868.5</v>
      </c>
      <c r="AB34" s="149">
        <f t="shared" si="31"/>
        <v>967.5</v>
      </c>
      <c r="AC34" s="150"/>
      <c r="AD34" s="149"/>
      <c r="AE34" s="149"/>
      <c r="AF34" s="149"/>
      <c r="AG34" s="149">
        <f>AD33+AE33+AF33+AG33</f>
        <v>1906</v>
      </c>
      <c r="AH34" s="149">
        <f t="shared" ref="AH34:AO34" si="32">AE33+AF33+AG33+AH33</f>
        <v>1449.5</v>
      </c>
      <c r="AI34" s="149">
        <f t="shared" si="32"/>
        <v>968</v>
      </c>
      <c r="AJ34" s="149">
        <f t="shared" si="32"/>
        <v>473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8"/>
      <c r="R36" s="248"/>
      <c r="S36" s="248"/>
      <c r="T36" s="248"/>
      <c r="U36" s="248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59055118110236227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2016-10-14T20:57:57Z</cp:lastPrinted>
  <dcterms:created xsi:type="dcterms:W3CDTF">1998-04-02T13:38:56Z</dcterms:created>
  <dcterms:modified xsi:type="dcterms:W3CDTF">2020-09-24T14:47:47Z</dcterms:modified>
</cp:coreProperties>
</file>